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mc:AlternateContent xmlns:mc="http://schemas.openxmlformats.org/markup-compatibility/2006">
    <mc:Choice Requires="x15">
      <x15ac:absPath xmlns:x15ac="http://schemas.microsoft.com/office/spreadsheetml/2010/11/ac" url="https://funkemedien.sharepoint.com/sites/Ticketing/Shared Documents/General/SAP Event Ticketing/"/>
    </mc:Choice>
  </mc:AlternateContent>
  <xr:revisionPtr revIDLastSave="354" documentId="8_{9F9D11E6-B1C8-4CE0-AF61-9F2672849705}" xr6:coauthVersionLast="47" xr6:coauthVersionMax="47" xr10:uidLastSave="{39F7D188-5539-45B9-8E08-7B3720AC5655}"/>
  <bookViews>
    <workbookView xWindow="-108" yWindow="-108" windowWidth="30936" windowHeight="16776" tabRatio="601" xr2:uid="{00000000-000D-0000-FFFF-FFFF00000000}"/>
  </bookViews>
  <sheets>
    <sheet name="Veranstaltungsanmeldung" sheetId="1" r:id="rId1"/>
    <sheet name="Ausgabe Onlineveröffentlichung" sheetId="2" state="hidden" r:id="rId2"/>
  </sheets>
  <definedNames>
    <definedName name="_xlnm._FilterDatabase" localSheetId="0" hidden="1">Veranstaltungsanmeldung!$B$7:$C$7</definedName>
    <definedName name="Abo_JA">Veranstaltungsanmeldung!$M$99</definedName>
    <definedName name="Abo_Nein">Veranstaltungsanmeldung!$M$101</definedName>
    <definedName name="AK_Preis_fehlt">Veranstaltungsanmeldung!$N$110</definedName>
    <definedName name="AK_Preise">Veranstaltungsanmeldung!$O$106</definedName>
    <definedName name="AK_TST">Veranstaltungsanmeldung!$M$106</definedName>
    <definedName name="AK_TST_Text">Veranstaltungsanmeldung!$M$108</definedName>
    <definedName name="AK_VA">Veranstaltungsanmeldung!$N$106</definedName>
    <definedName name="AK_VA_Text">Veranstaltungsanmeldung!$N$108</definedName>
    <definedName name="AK_Wer">Veranstaltungsanmeldung!$M$110</definedName>
    <definedName name="_xlnm.Print_Area" localSheetId="0">Veranstaltungsanmeldung!$A$1:$L$223</definedName>
    <definedName name="Freikarten_Anzahl">Veranstaltungsanmeldung!$D$168</definedName>
    <definedName name="Freikarten_Anzahl_eingeben">Veranstaltungsanmeldung!$N$170</definedName>
    <definedName name="Freikarten_Bestätigung">Veranstaltungsanmeldung!$N$172</definedName>
    <definedName name="Freikarten_Blankotext">Veranstaltungsanmeldung!$N$168</definedName>
    <definedName name="Freikarten_Ja">Veranstaltungsanmeldung!$M$170</definedName>
    <definedName name="Freikarten_Nein">Veranstaltungsanmeldung!$M$172</definedName>
    <definedName name="Freikarten_Nein_Text">Veranstaltungsanmeldung!$N$173</definedName>
    <definedName name="Fünf_EUR_AboRabatt">Veranstaltungsanmeldung!$Q$81</definedName>
    <definedName name="GDB_Index">Veranstaltungsanmeldung!$S$140</definedName>
    <definedName name="GDB_Onlinetext">Veranstaltungsanmeldung!$T$140:$T$143</definedName>
    <definedName name="GDB_POS_Hinweis">Veranstaltungsanmeldung!$W$141</definedName>
    <definedName name="GDB_POS_Text">Veranstaltungsanmeldung!$U$140:$U$143</definedName>
    <definedName name="printathome_Auswahl_Text">Veranstaltungsanmeldung!$N$175</definedName>
    <definedName name="printathome_Ja">Veranstaltungsanmeldung!$M$176</definedName>
    <definedName name="printathome_Ja_Text">Veranstaltungsanmeldung!$N$176</definedName>
    <definedName name="printathome_Nein">Veranstaltungsanmeldung!$M$178</definedName>
    <definedName name="printathome_Nein_Text">Veranstaltungsanmeldung!$N$178</definedName>
    <definedName name="Rolli_Bereich">Veranstaltungsanmeldung!$P$135</definedName>
    <definedName name="Rolli_Bereich_Text">Veranstaltungsanmeldung!$Q$135</definedName>
    <definedName name="Rolli_Index">Veranstaltungsanmeldung!$S$127</definedName>
    <definedName name="Rolli_nur_TST">Veranstaltungsanmeldung!$P$131</definedName>
    <definedName name="Rolli_nur_TST_Text">Veranstaltungsanmeldung!$Q$131</definedName>
    <definedName name="Rolli_Online_nur_TST_Text">Veranstaltungsanmeldung!$Q$131</definedName>
    <definedName name="Rolli_Online_ungeeignet">Veranstaltungsanmeldung!$U$127</definedName>
    <definedName name="Rolli_Onlinetext">Veranstaltungsanmeldung!$U$127:$U$133</definedName>
    <definedName name="Rolli_POS_Hinweis">Veranstaltungsanmeldung!$X$128</definedName>
    <definedName name="Rolli_POS_nur_TST_Text">Veranstaltungsanmeldung!$Q$132</definedName>
    <definedName name="Rolli_POS_Text">Veranstaltungsanmeldung!$V$127:$V$133</definedName>
    <definedName name="Rolli_POS_ungeeignet">Veranstaltungsanmeldung!$V$127</definedName>
    <definedName name="Rolli_Telefon">Veranstaltungsanmeldung!$P$133</definedName>
    <definedName name="Rolli_Telefon_Text">Veranstaltungsanmeldung!$Q$133</definedName>
    <definedName name="Veranstalter_Hinweis_Abo_Fünf_EUR">Veranstaltungsanmeldung!$P$99</definedName>
    <definedName name="Veranstalter_Hinweis_Abo_Zehn_Prozent">Veranstaltungsanmeldung!$Q$99</definedName>
    <definedName name="Zehn_Prozent_AboRabatt">Veranstaltungsanmeldung!$R$81</definedName>
    <definedName name="Zweite_ERM_an">Veranstaltungsanmeldung!#REF!</definedName>
    <definedName name="Zweite_Erm_aus">Veranstaltungsanmeldung!#REF!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 l="1"/>
  <c r="G73" i="1"/>
  <c r="G72" i="1"/>
  <c r="G71" i="1"/>
  <c r="G70" i="1"/>
  <c r="G69" i="1"/>
  <c r="C159" i="1"/>
  <c r="P135" i="1"/>
  <c r="C176" i="1"/>
  <c r="C170" i="1"/>
  <c r="N164" i="1"/>
  <c r="U143" i="1"/>
  <c r="U142" i="1"/>
  <c r="U141" i="1"/>
  <c r="U140" i="1"/>
  <c r="D230" i="1"/>
  <c r="E230" i="1" s="1"/>
  <c r="C230" i="1"/>
  <c r="B6" i="2"/>
  <c r="D228" i="1"/>
  <c r="C228" i="1"/>
  <c r="D229" i="1"/>
  <c r="C229" i="1"/>
  <c r="D227" i="1"/>
  <c r="D226" i="1"/>
  <c r="C226" i="1"/>
  <c r="T127" i="1"/>
  <c r="V132" i="1"/>
  <c r="V130" i="1"/>
  <c r="W141" i="1"/>
  <c r="U132" i="1"/>
  <c r="U131" i="1"/>
  <c r="U130" i="1"/>
  <c r="U129" i="1"/>
  <c r="U128" i="1"/>
  <c r="U133" i="1"/>
  <c r="V133" i="1"/>
  <c r="V131" i="1"/>
  <c r="Q135" i="1"/>
  <c r="G86" i="1" l="1"/>
  <c r="G82" i="1"/>
  <c r="G89" i="1"/>
  <c r="G87" i="1"/>
  <c r="G80" i="1"/>
  <c r="G79" i="1"/>
  <c r="G85" i="1"/>
  <c r="G81" i="1"/>
  <c r="G90" i="1"/>
  <c r="G88" i="1"/>
  <c r="G78" i="1"/>
  <c r="G77" i="1"/>
  <c r="F226" i="1"/>
  <c r="E226" i="1"/>
  <c r="G226" i="1"/>
  <c r="G230" i="1"/>
  <c r="G229" i="1"/>
  <c r="G228" i="1"/>
  <c r="E228" i="1"/>
  <c r="F228" i="1"/>
  <c r="F230" i="1"/>
  <c r="E229" i="1"/>
  <c r="F229" i="1"/>
  <c r="V129" i="1"/>
  <c r="Q132" i="1"/>
  <c r="X128" i="1"/>
  <c r="V128" i="1"/>
  <c r="V127" i="1"/>
  <c r="T142" i="1"/>
  <c r="T143" i="1"/>
  <c r="W140" i="1"/>
  <c r="D232" i="1" s="1"/>
  <c r="F232" i="1" s="1"/>
  <c r="U127" i="1"/>
  <c r="Q133" i="1"/>
  <c r="X127" i="1" l="1"/>
  <c r="D231" i="1" s="1"/>
  <c r="F231" i="1" s="1"/>
  <c r="C6" i="2"/>
  <c r="B5" i="2"/>
  <c r="C5" i="2"/>
  <c r="B7" i="2"/>
  <c r="C7" i="2"/>
  <c r="O106" i="1"/>
  <c r="B108" i="1" s="1"/>
  <c r="Q99" i="1"/>
  <c r="P99" i="1"/>
  <c r="B100" i="1" s="1"/>
  <c r="C57" i="1"/>
  <c r="I28" i="1"/>
  <c r="C3" i="2"/>
  <c r="B3" i="2"/>
  <c r="C4" i="2"/>
  <c r="T141" i="1"/>
  <c r="T140" i="1"/>
  <c r="V140" i="1" s="1"/>
  <c r="C9" i="2"/>
  <c r="E9" i="2" s="1"/>
  <c r="C115" i="1"/>
  <c r="F70" i="1"/>
  <c r="F69" i="1"/>
  <c r="F78" i="1"/>
  <c r="F77" i="1"/>
  <c r="Q131" i="1"/>
  <c r="W127" i="1" s="1"/>
  <c r="F74" i="1"/>
  <c r="F86" i="1"/>
  <c r="F87" i="1"/>
  <c r="F88" i="1"/>
  <c r="F89" i="1"/>
  <c r="F90" i="1"/>
  <c r="F85" i="1"/>
  <c r="F79" i="1"/>
  <c r="F80" i="1"/>
  <c r="F81" i="1"/>
  <c r="F82" i="1"/>
  <c r="F71" i="1"/>
  <c r="F72" i="1"/>
  <c r="F73" i="1"/>
  <c r="C47" i="1"/>
  <c r="C24" i="1"/>
  <c r="B8" i="2" l="1"/>
  <c r="F8" i="2" s="1"/>
  <c r="C231" i="1"/>
  <c r="F5" i="2"/>
  <c r="D5" i="2"/>
  <c r="E5" i="2"/>
  <c r="C232" i="1"/>
  <c r="G232" i="1" s="1"/>
  <c r="B9" i="2"/>
  <c r="F9" i="2" s="1"/>
  <c r="D3" i="2"/>
  <c r="E3" i="2"/>
  <c r="F3" i="2"/>
  <c r="E7" i="2"/>
  <c r="D7" i="2"/>
  <c r="C8" i="2"/>
  <c r="E8" i="2" s="1"/>
  <c r="D6" i="2"/>
  <c r="E6" i="2"/>
  <c r="F6" i="2"/>
  <c r="F7" i="2"/>
  <c r="N99" i="1"/>
  <c r="H81" i="1"/>
  <c r="H88" i="1"/>
  <c r="H85" i="1"/>
  <c r="H82" i="1"/>
  <c r="H77" i="1"/>
  <c r="H78" i="1"/>
  <c r="H80" i="1"/>
  <c r="H89" i="1"/>
  <c r="H90" i="1"/>
  <c r="H87" i="1"/>
  <c r="H86" i="1"/>
  <c r="H79" i="1"/>
  <c r="H72" i="1"/>
  <c r="H74" i="1"/>
  <c r="H73" i="1"/>
  <c r="H69" i="1"/>
  <c r="H70" i="1"/>
  <c r="H71" i="1"/>
  <c r="E232" i="1" l="1"/>
  <c r="G231" i="1"/>
  <c r="E231" i="1"/>
  <c r="D9" i="2"/>
  <c r="D8" i="2"/>
  <c r="M86" i="1"/>
  <c r="I86" i="1" s="1"/>
  <c r="O86" i="1" s="1"/>
  <c r="M90" i="1"/>
  <c r="I90" i="1" s="1"/>
  <c r="O90" i="1" s="1"/>
  <c r="M87" i="1"/>
  <c r="I87" i="1" s="1"/>
  <c r="O87" i="1" s="1"/>
  <c r="M89" i="1"/>
  <c r="I89" i="1" s="1"/>
  <c r="O89" i="1" s="1"/>
  <c r="M77" i="1"/>
  <c r="I77" i="1" s="1"/>
  <c r="O77" i="1" s="1"/>
  <c r="M72" i="1"/>
  <c r="I72" i="1" s="1"/>
  <c r="O72" i="1" s="1"/>
  <c r="M82" i="1"/>
  <c r="I82" i="1" s="1"/>
  <c r="O82" i="1" s="1"/>
  <c r="M79" i="1"/>
  <c r="I79" i="1" s="1"/>
  <c r="O79" i="1" s="1"/>
  <c r="M70" i="1"/>
  <c r="I70" i="1" s="1"/>
  <c r="O70" i="1" s="1"/>
  <c r="M88" i="1"/>
  <c r="I88" i="1" s="1"/>
  <c r="O88" i="1" s="1"/>
  <c r="M74" i="1"/>
  <c r="I74" i="1" s="1"/>
  <c r="O74" i="1" s="1"/>
  <c r="M85" i="1"/>
  <c r="I85" i="1" s="1"/>
  <c r="O85" i="1" s="1"/>
  <c r="M71" i="1"/>
  <c r="I71" i="1" s="1"/>
  <c r="O71" i="1" s="1"/>
  <c r="M81" i="1"/>
  <c r="I81" i="1" s="1"/>
  <c r="O81" i="1" s="1"/>
  <c r="M78" i="1"/>
  <c r="I78" i="1" s="1"/>
  <c r="O78" i="1" s="1"/>
  <c r="M80" i="1"/>
  <c r="I80" i="1" s="1"/>
  <c r="O80" i="1" s="1"/>
  <c r="M69" i="1"/>
  <c r="I69" i="1" s="1"/>
  <c r="O69" i="1" s="1"/>
  <c r="M73" i="1"/>
  <c r="I73" i="1" s="1"/>
  <c r="O73" i="1" s="1"/>
  <c r="Q69" i="1" l="1"/>
  <c r="B4" i="2" l="1"/>
  <c r="C227" i="1"/>
  <c r="E4" i="2" l="1"/>
  <c r="A19" i="2" s="1"/>
  <c r="D4" i="2"/>
  <c r="A16" i="2" s="1"/>
  <c r="F4" i="2"/>
  <c r="A22" i="2" s="1"/>
  <c r="G227" i="1"/>
  <c r="B242" i="1" s="1"/>
  <c r="E227" i="1"/>
  <c r="B236" i="1" s="1"/>
  <c r="F227" i="1"/>
  <c r="B239" i="1" s="1"/>
</calcChain>
</file>

<file path=xl/sharedStrings.xml><?xml version="1.0" encoding="utf-8"?>
<sst xmlns="http://schemas.openxmlformats.org/spreadsheetml/2006/main" count="352" uniqueCount="284">
  <si>
    <t>Veranstaltung:</t>
  </si>
  <si>
    <t>Wochentag:</t>
  </si>
  <si>
    <t>Datum:</t>
  </si>
  <si>
    <t>Halle / Spielstätte:</t>
  </si>
  <si>
    <t>Tickettext:</t>
  </si>
  <si>
    <t>2. Oberzeile:</t>
  </si>
  <si>
    <t>1. Unterzeile:</t>
  </si>
  <si>
    <t>nein</t>
  </si>
  <si>
    <t>Ansprechpartner:</t>
  </si>
  <si>
    <t>Straße:</t>
  </si>
  <si>
    <t>PLZ/Ort:</t>
  </si>
  <si>
    <t>Telefon:</t>
  </si>
  <si>
    <t>Firma:</t>
  </si>
  <si>
    <t>Email:</t>
  </si>
  <si>
    <t>Kontingent</t>
  </si>
  <si>
    <t>Preisgestaltung:</t>
  </si>
  <si>
    <t>Kontaktdaten des Veranstalters:</t>
  </si>
  <si>
    <t>ja</t>
  </si>
  <si>
    <t>PG1</t>
  </si>
  <si>
    <t>PG2</t>
  </si>
  <si>
    <t>PG3</t>
  </si>
  <si>
    <t>PG4</t>
  </si>
  <si>
    <t>Ticket Shop Thüringen</t>
  </si>
  <si>
    <t>Informationen zur Veranstaltung</t>
  </si>
  <si>
    <t>Rollstuhlfahrerhinweise</t>
  </si>
  <si>
    <t>Allgemeine Informationen zur Veranstaltung</t>
  </si>
  <si>
    <t>Beginn:</t>
  </si>
  <si>
    <t>Ort:</t>
  </si>
  <si>
    <t>Logoabdruck auf dem Ticket</t>
  </si>
  <si>
    <t>Ermäßigungen für folgende Personengruppen:</t>
  </si>
  <si>
    <t>Veranstaltungstitel:</t>
  </si>
  <si>
    <t>Einlass:</t>
  </si>
  <si>
    <t>PG5</t>
  </si>
  <si>
    <t>PG6</t>
  </si>
  <si>
    <t>in Höhe von 10% vom Verkaufspreis</t>
  </si>
  <si>
    <t>in Höhe von 5 € vom Verkaufspreis</t>
  </si>
  <si>
    <t>5€ Rabatt</t>
  </si>
  <si>
    <t>10% Rabatt vom VK</t>
  </si>
  <si>
    <t xml:space="preserve">    Stück</t>
  </si>
  <si>
    <t>Platz:</t>
  </si>
  <si>
    <t>Bereich:</t>
  </si>
  <si>
    <t>Reihe:</t>
  </si>
  <si>
    <t>Veranstaltungsrubrik</t>
  </si>
  <si>
    <t>Sabine Herrmann</t>
  </si>
  <si>
    <t>Mandy Udhardt</t>
  </si>
  <si>
    <t>Ihre Ansprechpartner direkt vor Ort:</t>
  </si>
  <si>
    <t>1. Oberzeile:</t>
  </si>
  <si>
    <t>Veranstalterangaben | Bankverbindung</t>
  </si>
  <si>
    <t>Kreditinstitut:</t>
  </si>
  <si>
    <t>Abweichende Rechnungsanschrift</t>
  </si>
  <si>
    <t>IBAN:</t>
  </si>
  <si>
    <t>BIC:</t>
  </si>
  <si>
    <t>Ust. - Nummer / ID:</t>
  </si>
  <si>
    <t>Freigabe zum Verkauf ab:</t>
  </si>
  <si>
    <t>Dauer:</t>
  </si>
  <si>
    <t>Postleitzahl</t>
  </si>
  <si>
    <t>Refun-
dierung</t>
  </si>
  <si>
    <t>sonst.
Gebühren</t>
  </si>
  <si>
    <t>System-
gebühr</t>
  </si>
  <si>
    <t>Abo-
preis</t>
  </si>
  <si>
    <t>Verkaufs-
Preis</t>
  </si>
  <si>
    <t>Hilfsspalte Abopreis</t>
  </si>
  <si>
    <t>Normalpreis</t>
  </si>
  <si>
    <t>Ermäßigt</t>
  </si>
  <si>
    <t>Hausnr.:</t>
  </si>
  <si>
    <t>Abendkassenpreise:</t>
  </si>
  <si>
    <t>1. PG</t>
  </si>
  <si>
    <t>2. PG</t>
  </si>
  <si>
    <t>3. PG</t>
  </si>
  <si>
    <t>4. PG</t>
  </si>
  <si>
    <t>5. PG</t>
  </si>
  <si>
    <t>6. PG</t>
  </si>
  <si>
    <t>7. PG</t>
  </si>
  <si>
    <t>8. PG</t>
  </si>
  <si>
    <t>Abendkasseninformationen</t>
  </si>
  <si>
    <t>Abendkassenverkauf erfolgt über:</t>
  </si>
  <si>
    <t>PLZ:</t>
  </si>
  <si>
    <t>Ausgabe Online</t>
  </si>
  <si>
    <t>[#KENNZEICHEN:</t>
  </si>
  <si>
    <t>#]</t>
  </si>
  <si>
    <t>Einlass</t>
  </si>
  <si>
    <t>FSK</t>
  </si>
  <si>
    <t>Höhe Preisvorteil</t>
  </si>
  <si>
    <t>Höchste Ermäßigung</t>
  </si>
  <si>
    <t>Bitte beachten Sie, dass die Einpflege einer Veranstaltung bis zu fünf (5) Werktage benötigt.</t>
  </si>
  <si>
    <t>Bitte geben Sie Ihren Veranstalterpreis (=Grundpreis), Refundierung und sonstige Gebühren ein.</t>
  </si>
  <si>
    <t>Grundpreis</t>
  </si>
  <si>
    <t>Weitere Ermäßigung</t>
  </si>
  <si>
    <t>Zweite Erm an</t>
  </si>
  <si>
    <t>Zweite Erm aus</t>
  </si>
  <si>
    <t xml:space="preserve">Rollstuhlfahrerplätze befinden sich im Bereich </t>
  </si>
  <si>
    <t>FSK / Altersfreigabe</t>
  </si>
  <si>
    <t>Freier Eintritt für Kinder bis:</t>
  </si>
  <si>
    <t>Schwerbehinderte</t>
  </si>
  <si>
    <t>Stehplatz</t>
  </si>
  <si>
    <t>Print@Home Tickets</t>
  </si>
  <si>
    <t>Bitte wählen Sie eine Option aus.</t>
  </si>
  <si>
    <t>Rolli-Auswahl</t>
  </si>
  <si>
    <t>Rolli-Index</t>
  </si>
  <si>
    <t>Rolli-Text</t>
  </si>
  <si>
    <t>Schwerbeh. Auswahl</t>
  </si>
  <si>
    <t>Schwerbeh. Index</t>
  </si>
  <si>
    <t>Schwerbehindert Onlinetext</t>
  </si>
  <si>
    <t>Schwerbehindert VVK Text</t>
  </si>
  <si>
    <t>Schwerbeh. Text Online</t>
  </si>
  <si>
    <t>Schwerbeh. Text VVK</t>
  </si>
  <si>
    <t>Rubriken</t>
  </si>
  <si>
    <t>Ausstellung</t>
  </si>
  <si>
    <t>Bühne</t>
  </si>
  <si>
    <t>Bühne - Ballett und Tanz</t>
  </si>
  <si>
    <t>Bühne - Comedy</t>
  </si>
  <si>
    <t>Bühne - Kabarett</t>
  </si>
  <si>
    <t>Bühne - Kleinkunst</t>
  </si>
  <si>
    <t>Bühne - Musical und Show</t>
  </si>
  <si>
    <t>Bühne - Oper und Operette</t>
  </si>
  <si>
    <t>Bühne - Puppentheater und Kindertheater</t>
  </si>
  <si>
    <t>Bühne - Theater</t>
  </si>
  <si>
    <t>Bildung - Forum</t>
  </si>
  <si>
    <t>Bildung - Kurse</t>
  </si>
  <si>
    <t>Bildung - Lesungen</t>
  </si>
  <si>
    <t>Bildung - Symposium</t>
  </si>
  <si>
    <t>Bildung - Tagungen</t>
  </si>
  <si>
    <t>Bildung - Vorträge</t>
  </si>
  <si>
    <t>Bildung - Workshop/Seminar</t>
  </si>
  <si>
    <t>Führung</t>
  </si>
  <si>
    <t>Führung - Ausstellung</t>
  </si>
  <si>
    <t>Führung - Stadtführung</t>
  </si>
  <si>
    <t>Familie</t>
  </si>
  <si>
    <t>Familie - Kinder/Jugendliche</t>
  </si>
  <si>
    <t>Familie - Senioren</t>
  </si>
  <si>
    <t>Feste</t>
  </si>
  <si>
    <t>Feste - Fasching</t>
  </si>
  <si>
    <t>Freizeit</t>
  </si>
  <si>
    <t>Freizeit - Fun und Fitness</t>
  </si>
  <si>
    <t>Freizeit - Genuss und Wellness</t>
  </si>
  <si>
    <t>Freizeit - Messen, Märkte, Börsen</t>
  </si>
  <si>
    <t>Freizeit - Planetarium</t>
  </si>
  <si>
    <t>Freizeit - Treffs</t>
  </si>
  <si>
    <t>Freizeit - Vereine und Verbände</t>
  </si>
  <si>
    <t>Freizeit - Wandern und Ausflüge</t>
  </si>
  <si>
    <t>Konzerte - Reggae, Ska</t>
  </si>
  <si>
    <t>Konzerte - Rock und Pop</t>
  </si>
  <si>
    <t>Konzerte - Volksmusik / Schlager</t>
  </si>
  <si>
    <t>Nachtleben</t>
  </si>
  <si>
    <t>Ostern</t>
  </si>
  <si>
    <t>Sport</t>
  </si>
  <si>
    <t>Sport - American Football</t>
  </si>
  <si>
    <t>Sport - Badminton</t>
  </si>
  <si>
    <t>Sport - Basketball</t>
  </si>
  <si>
    <t>Sport - Billard</t>
  </si>
  <si>
    <t>Sport - Bogenschießen</t>
  </si>
  <si>
    <t>Sport - Boxen</t>
  </si>
  <si>
    <t>Sport - Dart</t>
  </si>
  <si>
    <t>Sport - Faustball</t>
  </si>
  <si>
    <t>Sport - Fechten</t>
  </si>
  <si>
    <t>Sport - Feldhockey</t>
  </si>
  <si>
    <t>Sport - Fußball</t>
  </si>
  <si>
    <t>Sport - Gewichtheben</t>
  </si>
  <si>
    <t>Sport - Gymnastik</t>
  </si>
  <si>
    <t>Sport - Hallenhockey</t>
  </si>
  <si>
    <t>Sport - Handball</t>
  </si>
  <si>
    <t>Sport - Hockey</t>
  </si>
  <si>
    <t>Sport - Inline-Hockey</t>
  </si>
  <si>
    <t>Sport - Judo</t>
  </si>
  <si>
    <t>Sport - Kanusport</t>
  </si>
  <si>
    <t>Sport - Kegeln</t>
  </si>
  <si>
    <t>Sport - Laufen</t>
  </si>
  <si>
    <t>Sport - Leichtathletik</t>
  </si>
  <si>
    <t>Sport - Moderner Fünfkampf</t>
  </si>
  <si>
    <t>Sport - Poolbillard</t>
  </si>
  <si>
    <t>Sport - Prellball</t>
  </si>
  <si>
    <t>Sport - Radball</t>
  </si>
  <si>
    <t>Sport - Radsport</t>
  </si>
  <si>
    <t>Sport - Reiten</t>
  </si>
  <si>
    <t>Sport - Ringen</t>
  </si>
  <si>
    <t>Sport - Rollhockey</t>
  </si>
  <si>
    <t>Sport - Rudern</t>
  </si>
  <si>
    <t>Sport - Rugby</t>
  </si>
  <si>
    <t>Sport - Schach</t>
  </si>
  <si>
    <t>Sport - Schießen</t>
  </si>
  <si>
    <t>Sport - Schwimmen</t>
  </si>
  <si>
    <t>Sport - Segeln</t>
  </si>
  <si>
    <t>Sport - Skat</t>
  </si>
  <si>
    <t>Sport - Skaterhockey</t>
  </si>
  <si>
    <t>Sport - Snooker</t>
  </si>
  <si>
    <t>Sport - Squash</t>
  </si>
  <si>
    <t>Sport - Taekwondo</t>
  </si>
  <si>
    <t>Sport - Tchoukball</t>
  </si>
  <si>
    <t>Sport - Tennis</t>
  </si>
  <si>
    <t>Sport - Tischtennis</t>
  </si>
  <si>
    <t>Sport - Triathlon</t>
  </si>
  <si>
    <t>Sport - Turnen</t>
  </si>
  <si>
    <t>Sport - Volleyball</t>
  </si>
  <si>
    <t>Sport - Wasserball</t>
  </si>
  <si>
    <t>Sport - Wasserspringen</t>
  </si>
  <si>
    <t>Weihnachten</t>
  </si>
  <si>
    <t>Weihnachten - Weihnachtsmarkt</t>
  </si>
  <si>
    <t>Rolli Onlinetext</t>
  </si>
  <si>
    <t>Rolli VVK Text</t>
  </si>
  <si>
    <t>Rolli Text Online</t>
  </si>
  <si>
    <t>Rolli Text VVK</t>
  </si>
  <si>
    <t>Einlasskontrolle</t>
  </si>
  <si>
    <t>Veranstaltungsanmeldung Ticket Shop Thüringen</t>
  </si>
  <si>
    <t>Telefon: +49 (0) 3 61 / 227 56 14</t>
  </si>
  <si>
    <t>Telefon: +49 (0) 3 61 / 227 56 12</t>
  </si>
  <si>
    <t>Schwerbehinderte und deren notwendige Begleitperson (Kennzeichen B im Ausweis) zahlen jeweils den Normalpreis</t>
  </si>
  <si>
    <t>Schwerbehinderte und deren notwendige Begleitperson (Kennzeichen B im Ausweis) zahlen jeweils den ermäßigten Preis</t>
  </si>
  <si>
    <t>Schwerbehinderte zahlen den Normalpreis und deren notwendige Begleitperson (Kennzeichen B im Ausweis) erhält freien Eintritt</t>
  </si>
  <si>
    <t>Schwerbehinderte zahlen den ermäßigten Preis und deren notwendige Begleitperson (Kennzeichen B im Ausweis) erhält freien Eintritt</t>
  </si>
  <si>
    <t>Abendkassenpreise ermäßigt:</t>
  </si>
  <si>
    <t>Ausgabe Shoptext 1</t>
  </si>
  <si>
    <t>Freier Eintritt für Kinder</t>
  </si>
  <si>
    <t>Ausgabe POS</t>
  </si>
  <si>
    <t>Abo</t>
  </si>
  <si>
    <t>Rabatt</t>
  </si>
  <si>
    <t>Rollstuhlfahrer</t>
  </si>
  <si>
    <t>Übergabe VA-Anmeldung Online</t>
  </si>
  <si>
    <t>Übergabe VA-Anmeldung POS/Angabe VA-Anmeldung</t>
  </si>
  <si>
    <t>Rollstuhlfahrerplätze werden über den Ticket Shop Thüringen verkauft</t>
  </si>
  <si>
    <t xml:space="preserve">        Umsatzsteuerbefreit nach UStG</t>
  </si>
  <si>
    <r>
      <t xml:space="preserve">Bitte beachten Sie: 
</t>
    </r>
    <r>
      <rPr>
        <sz val="10"/>
        <rFont val="Arial"/>
        <family val="2"/>
      </rPr>
      <t>Bitte stellen Sie uns vorab alle notwendigen Dateien (Logos, Saalplanübersicht inkl. Preiseinteilung, Veranstaltungsbilder, Informationstext) zur Verfügung. 
Nach Einrichtung Ihrer Veranstaltung in unserem System erhalten Sie die Preisübersicht, ein Musterticket, ein print@home-Musterticket und die Liste der freien Plätze mit der Bitte, diese Daten zu prüfen und freizugeben.
Erst nach Ihrer Bestätigung, dass alles korrekt eingerichtet wurde, wird die Veranstaltung zum Verkauf freigegeben.</t>
    </r>
  </si>
  <si>
    <t>Anzahl</t>
  </si>
  <si>
    <t>Variante</t>
  </si>
  <si>
    <t>Freie Platzwahl</t>
  </si>
  <si>
    <t>Teilbestuhlt</t>
  </si>
  <si>
    <t>Sitzplatz freie Platzwahl</t>
  </si>
  <si>
    <t>nummerierte Sitzplätze</t>
  </si>
  <si>
    <t>Tische</t>
  </si>
  <si>
    <t>Bitte senden Sie uns einen Saalplan mit erkennbarer Nummerierung &amp; Kategorieeinteilung aller Plätze.</t>
  </si>
  <si>
    <t>Art der Bestuhlung (mind. 30% der Gesamtkapazität)</t>
  </si>
  <si>
    <t>Veranstalter</t>
  </si>
  <si>
    <t>weitere Rabattgruppen / Ermäßigte Preise</t>
  </si>
  <si>
    <t>Beginn Tageskasse</t>
  </si>
  <si>
    <t>(Nur, wenn die Tageskasse durch den Ticket Shop Thüringen durchgeführt werden soll)</t>
  </si>
  <si>
    <t>Dienstplätze</t>
  </si>
  <si>
    <t>Weitere Platzangaben</t>
  </si>
  <si>
    <t>Schwerbehindertenhinweise</t>
  </si>
  <si>
    <t>Bitte teilen Sie uns mit, wer die Abendkasse durchführen soll.</t>
  </si>
  <si>
    <t>Bitte geben Sie die Abendkassenpreise an.</t>
  </si>
  <si>
    <t>Abo-Vorteil für Abonennten der TA, OTZ und TLZ</t>
  </si>
  <si>
    <t>Abendkassenverkauf wird vom Veranstalter selbst übernommen</t>
  </si>
  <si>
    <t>Die Abendkasse wird vom Ticket Shop Thüringen durchgeführt. Für die Durchführung berechnen wir einmalig 250,- € (netto)</t>
  </si>
  <si>
    <t>Rollstuhlfahrer wenden sich bitte an die Telefonnummer</t>
  </si>
  <si>
    <t>weitere Informationen:</t>
  </si>
  <si>
    <t>Bitte geben Sie an, ob Sie die Bewerbung Ihrer Veranstaltung wünschen.</t>
  </si>
  <si>
    <t>Veranstalterkarten</t>
  </si>
  <si>
    <t>1. Der aktuelle VVK-Stand wird Ihnen montags automatisch per E-Mail gemeldet. Weiterhin erhalten Sie die Möglichkeit jederzeit Ihre Vorverkaufszahlen über einen Login zu unserem Ticketsystem zu selbst abrufen zu können. Bitte wenden Sie sich für die Anmeldedaten an unsere Ansprechpartner.
2. Das Einpflegen einer Veranstaltung benötigt bis zu  fünf Werktage, unter der Voraussetzung, dass alle Daten komplett vorliegen.
3. Änderungen zur Veranstaltung sind schriftlich mitzuteilen.
4. Die Freigabe der Veranstaltung zum Verkauf erfolgt erst nach der schriftlichen Bestätigung der Mustertickets, der Preistabelle und des Kontingentes.
5. Der Veranstalter verpflichtet sich, bei Ausfall oder Verlegung seiner Veranstaltung den Ticket Shop Thüringen umgehend zu informieren.
6. Die Abrechnung der Verkäufe erfolgt zeitnah nach der Veranstaltung.</t>
  </si>
  <si>
    <t>Hinweistexte überarbeiten; Link zu PT nicht optimal, Hinweistext für Freikarten fehlt</t>
  </si>
  <si>
    <t>Alle Informationen, die Sie hier angeben, werden auf unserer Onlineseite www.ticketshop-thueringen.de und für unsere Vorverkaufsstellen als Informationstext verwendet. Für die Veröffentlichung von Text und Bildmaterialien in unserem Onlineshop senden Sie uns diese bitte im Anhang per Email zu. Bilddateien sollten eine Mindestsauflösung von 1000 x 1000 Pixeln haben. Bitte geben Sie bei jedem Bild den Urherbervermerk mit an.</t>
  </si>
  <si>
    <t>Beschreibungstext</t>
  </si>
  <si>
    <t>Beschreibung für VVK-Stellen</t>
  </si>
  <si>
    <t>Shoptext 1</t>
  </si>
  <si>
    <t>Die Spielstätte ist für Rollstuhlfahrende nicht geeignet.</t>
  </si>
  <si>
    <t>Rollstuhlfahrende und deren Begleitperson zahlen jeweils den Normalpreis.</t>
  </si>
  <si>
    <t>Rollstuhlfahrende und deren Begleitperson zahlen jeweils den ermäßigten Preis.</t>
  </si>
  <si>
    <t>Rollstuhlfahrende zahlen den Normalpreis und deren Begleitperson erhält freien Eintritt. Es wird ein Ticket für die Begleitperson gebucht. Rollstühle werden daneben gestellt.</t>
  </si>
  <si>
    <t>Rollstuhlfahrende zahlen den ermäßigten Preis und deren Begleitperson erhält freien Eintritt. Es wird 1 Ticket für die Begleitperson gebucht. Rollstühle werden daneben gestellt.</t>
  </si>
  <si>
    <t>Rollstuhlfahrende zahlen den Normalpreis und deren Begleitperson erhält freien Eintritt. Es werden 2 Tickets (Rollstuhlfahrende und deren Begleitperson).</t>
  </si>
  <si>
    <t>Rollstuhlfahrende zahlen den ermäßigten Preis und deren Begleitperson erhält freien Eintritt. Es werden 2 Tickets (Rollstuhlfahrende und deren Begleitperson).</t>
  </si>
  <si>
    <t>Nur für Ticket Shop Thüringen</t>
  </si>
  <si>
    <t>VVK-Gebühr
(10%)</t>
  </si>
  <si>
    <t>Bewerbung Ihrer Veranstaltung: Werbepaket „Neu im Vorverkauf“</t>
  </si>
  <si>
    <t>Freikarten (Optionale Verwendung)</t>
  </si>
  <si>
    <t>Bitte geben Sie die Anzahl der Freikarten ein.</t>
  </si>
  <si>
    <t>Es werden keine Freikarten genutzt.</t>
  </si>
  <si>
    <t>E-Mail: ticketing@ticketshop-thueringen.de</t>
  </si>
  <si>
    <t>Falls Sie eine Einlasskontrolle mit Scannern bei Ihrer Veranstaltung durchführen wollen, unterstützen wir Sie gerne. 
Dafür können wir Ihnen Handscanner mit verschiedenen Funktionen zur Verfügung stellen. Sollten Sie bereits entsprechende Technik selbst nutzen, ist es möglich, dass wir Ihnen die Barcodes, die in unserem Ticketsystem erzeugt werden, liefern.
Gern können Sie uns dazu unter ticketing@ticketshop-thueringen.de separat kontaktieren.</t>
  </si>
  <si>
    <t>Vielen Dank für die Bereitstellung von Freikarten für Ihre Veranstaltung. Bei Interesse werden wir die Freikarten für eine Verlosung o.Ä. verwenden.</t>
  </si>
  <si>
    <t>Bitte geben Sie an, ob Sie uns Freikarten für Ihre Veranstaltung zur Verfügung stellen wollen.</t>
  </si>
  <si>
    <t>Wir legen für Sie ein sog. Print@Home-Ticket (A4 PDF-Format) an. Somit kann der Verkauf bis zum Veranstaltungsbeginn fortgeführt werden und die Kunden haben eine einfache Möglichkeit, an ihre Tickets zu kommen.</t>
  </si>
  <si>
    <t>€  zzgl. MwSt.</t>
  </si>
  <si>
    <t>Es wird kein Print@Home-Ticket angelegt</t>
  </si>
  <si>
    <t>Bitte geben Sie an, ob wir für Ihre Veranstaltung print@home-Tickets anlegen sollen.</t>
  </si>
  <si>
    <t>Wir werden das Werbepaket "Neu im Vorverkauf" für Ihre Veranstaltung nicht berücksichtigen.</t>
  </si>
  <si>
    <t>Den Preis und die Inhalte vom Werbepaket "Neu im Vorverkauf" sowie weitere Werbemaßnahmen finden Sie in unserer
Mediadaten Preisübersicht.</t>
  </si>
  <si>
    <t>Wir stellen Ihnen gerne Tickets für den eigenen Verkauf oder für Ihre Tageskasse zur Verfügung. Die Kosten pro Ticket belaufen sich auf 0,50 € und, falls gewünscht, zzgl. Verandkosten von 5,95 € (versicherter Versand).</t>
  </si>
  <si>
    <t>Version 14</t>
  </si>
  <si>
    <t>Es gilt die aktuelle Gebührentabelle: https://ticketshop-thueringen.de/media/pdf/04/3b/f5/Gebuehrentabelle.pdf</t>
  </si>
  <si>
    <t>Konzerte</t>
  </si>
  <si>
    <t>Konzerte - Chöre</t>
  </si>
  <si>
    <t>Konzerte - Jazz, Blues, Soul, Folk</t>
  </si>
  <si>
    <t>Konzerte - Klassik</t>
  </si>
  <si>
    <t>Sport - Eishockey</t>
  </si>
  <si>
    <t>2 Logos sind kostenfrei. Alle weiteren Logos werden mit 25,- € (netto) pro Stück berechnet. Die Abbildung von bis zu sechs Logos ist möglich. Bitte senden Sie uns alle Logos vorab zu. Sie können auch mehrere Logos in einer Datei zusammenfassen. Mögliche Dateiformate: JPG, TIF, GIF | Farbmodus: Schwarz-Weiß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</si>
</sst>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dddd"/>
    <numFmt numFmtId="165" formatCode="General\ &quot;h&quot;"/>
    <numFmt numFmtId="166" formatCode="[$-F400]h:mm:ss\ AM/PM"/>
    <numFmt numFmtId="167" formatCode="#,##0.00_ ;\-#,##0.00\ "/>
    <numFmt numFmtId="168" formatCode="yyyy/mm/dd"/>
    <numFmt numFmtId="169" formatCode="\D\-00000"/>
  </numFmts>
  <fonts count="26">
    <font>
      <sz val="10"/>
      <name val="Arial"/>
    </font>
    <font>
      <sz val="10"/>
      <name val="Arial"/>
      <family val="2"/>
    </font>
    <font>
      <b/>
      <sz val="10"/>
      <name val="Arial"/>
      <family val="2"/>
    </font>
    <font>
      <sz val="10"/>
      <name val="Arial"/>
      <family val="2"/>
    </font>
    <font>
      <b/>
      <sz val="11"/>
      <name val="Arial"/>
      <family val="2"/>
    </font>
    <font>
      <sz val="11"/>
      <name val="Arial"/>
      <family val="2"/>
    </font>
    <font>
      <sz val="9"/>
      <name val="Arial"/>
      <family val="2"/>
    </font>
    <font>
      <b/>
      <sz val="9"/>
      <name val="Arial"/>
      <family val="2"/>
    </font>
    <font>
      <b/>
      <sz val="12"/>
      <name val="Arial"/>
      <family val="2"/>
    </font>
    <font>
      <sz val="8"/>
      <name val="Arial"/>
      <family val="2"/>
    </font>
    <font>
      <sz val="11"/>
      <color theme="1"/>
      <name val="Calibri"/>
      <family val="2"/>
      <scheme val="minor"/>
    </font>
    <font>
      <u/>
      <sz val="10"/>
      <color theme="10"/>
      <name val="Arial"/>
      <family val="2"/>
    </font>
    <font>
      <sz val="11"/>
      <color theme="1" tint="0.14999847407452621"/>
      <name val="Arial"/>
      <family val="2"/>
    </font>
    <font>
      <b/>
      <sz val="10"/>
      <color rgb="FFFF0000"/>
      <name val="Arial"/>
      <family val="2"/>
    </font>
    <font>
      <b/>
      <sz val="11"/>
      <color theme="1" tint="0.14999847407452621"/>
      <name val="Arial"/>
      <family val="2"/>
    </font>
    <font>
      <b/>
      <sz val="10"/>
      <color theme="1" tint="0.14999847407452621"/>
      <name val="Arial"/>
      <family val="2"/>
    </font>
    <font>
      <b/>
      <sz val="11"/>
      <color theme="9" tint="-0.249977111117893"/>
      <name val="Arial"/>
      <family val="2"/>
    </font>
    <font>
      <sz val="10"/>
      <color theme="9" tint="-0.249977111117893"/>
      <name val="Arial"/>
      <family val="2"/>
    </font>
    <font>
      <b/>
      <sz val="12"/>
      <color theme="1"/>
      <name val="Arial"/>
      <family val="2"/>
    </font>
    <font>
      <sz val="10"/>
      <color theme="1"/>
      <name val="Arial"/>
      <family val="2"/>
    </font>
    <font>
      <b/>
      <sz val="11"/>
      <color rgb="FFFF0000"/>
      <name val="Arial"/>
      <family val="2"/>
    </font>
    <font>
      <b/>
      <sz val="9"/>
      <color rgb="FFFF0000"/>
      <name val="Arial"/>
      <family val="2"/>
    </font>
    <font>
      <b/>
      <sz val="18"/>
      <name val="Arial"/>
      <family val="2"/>
    </font>
    <font>
      <sz val="10"/>
      <color theme="1" tint="0.14999847407452621"/>
      <name val="Arial"/>
      <family val="2"/>
    </font>
    <font>
      <sz val="10"/>
      <color rgb="FFFF0000"/>
      <name val="Arial"/>
      <family val="2"/>
    </font>
    <font>
      <b/>
      <u/>
      <sz val="10"/>
      <color theme="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hair">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theme="1" tint="0.249977111117893"/>
      </right>
      <top style="thin">
        <color indexed="64"/>
      </top>
      <bottom style="hair">
        <color theme="1" tint="0.249977111117893"/>
      </bottom>
      <diagonal/>
    </border>
    <border>
      <left style="thin">
        <color indexed="64"/>
      </left>
      <right style="thin">
        <color indexed="64"/>
      </right>
      <top style="thin">
        <color indexed="64"/>
      </top>
      <bottom style="hair">
        <color theme="1" tint="0.249977111117893"/>
      </bottom>
      <diagonal/>
    </border>
    <border>
      <left style="hair">
        <color theme="1" tint="0.249977111117893"/>
      </left>
      <right/>
      <top style="thin">
        <color indexed="64"/>
      </top>
      <bottom style="hair">
        <color theme="1" tint="0.249977111117893"/>
      </bottom>
      <diagonal/>
    </border>
    <border>
      <left style="thin">
        <color indexed="64"/>
      </left>
      <right style="hair">
        <color theme="1" tint="0.249977111117893"/>
      </right>
      <top style="hair">
        <color theme="1" tint="0.249977111117893"/>
      </top>
      <bottom style="hair">
        <color theme="1" tint="0.249977111117893"/>
      </bottom>
      <diagonal/>
    </border>
    <border>
      <left style="thin">
        <color indexed="64"/>
      </left>
      <right style="thin">
        <color indexed="64"/>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style="thin">
        <color indexed="64"/>
      </left>
      <right/>
      <top/>
      <bottom style="hair">
        <color theme="1" tint="0.249977111117893"/>
      </bottom>
      <diagonal/>
    </border>
    <border>
      <left style="thin">
        <color indexed="64"/>
      </left>
      <right style="thin">
        <color indexed="64"/>
      </right>
      <top/>
      <bottom style="hair">
        <color theme="1" tint="0.249977111117893"/>
      </bottom>
      <diagonal/>
    </border>
    <border>
      <left/>
      <right/>
      <top style="hair">
        <color theme="1" tint="0.249977111117893"/>
      </top>
      <bottom style="thin">
        <color indexed="64"/>
      </bottom>
      <diagonal/>
    </border>
    <border>
      <left style="thin">
        <color indexed="64"/>
      </left>
      <right style="thin">
        <color indexed="64"/>
      </right>
      <top style="hair">
        <color theme="1" tint="0.249977111117893"/>
      </top>
      <bottom style="thin">
        <color indexed="64"/>
      </bottom>
      <diagonal/>
    </border>
    <border>
      <left style="hair">
        <color theme="1" tint="0.249977111117893"/>
      </left>
      <right/>
      <top style="thin">
        <color indexed="64"/>
      </top>
      <bottom style="thin">
        <color theme="1" tint="0.249977111117893"/>
      </bottom>
      <diagonal/>
    </border>
    <border>
      <left style="thin">
        <color theme="1" tint="0.249977111117893"/>
      </left>
      <right style="thin">
        <color indexed="64"/>
      </right>
      <top style="thin">
        <color indexed="64"/>
      </top>
      <bottom style="hair">
        <color theme="1" tint="0.249977111117893"/>
      </bottom>
      <diagonal/>
    </border>
    <border>
      <left style="thin">
        <color indexed="64"/>
      </left>
      <right/>
      <top style="thin">
        <color indexed="64"/>
      </top>
      <bottom style="hair">
        <color theme="1" tint="0.249977111117893"/>
      </bottom>
      <diagonal/>
    </border>
    <border>
      <left style="thin">
        <color indexed="64"/>
      </left>
      <right style="thin">
        <color indexed="64"/>
      </right>
      <top style="thin">
        <color indexed="64"/>
      </top>
      <bottom style="hair">
        <color indexed="64"/>
      </bottom>
      <diagonal/>
    </border>
  </borders>
  <cellStyleXfs count="8">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9" fontId="3" fillId="0" borderId="0" applyFont="0" applyFill="0" applyBorder="0" applyAlignment="0" applyProtection="0"/>
    <xf numFmtId="0" fontId="10" fillId="0" borderId="0"/>
    <xf numFmtId="0" fontId="3" fillId="0" borderId="0"/>
    <xf numFmtId="44" fontId="1" fillId="0" borderId="0" applyFont="0" applyFill="0" applyBorder="0" applyAlignment="0" applyProtection="0"/>
    <xf numFmtId="44" fontId="3" fillId="0" borderId="0" applyFont="0" applyFill="0" applyBorder="0" applyAlignment="0" applyProtection="0"/>
  </cellStyleXfs>
  <cellXfs count="184">
    <xf numFmtId="0" fontId="0" fillId="0" borderId="0" xfId="0"/>
    <xf numFmtId="0" fontId="2" fillId="0" borderId="0" xfId="0" applyFont="1"/>
    <xf numFmtId="0" fontId="1" fillId="2" borderId="0" xfId="0" applyFont="1" applyFill="1"/>
    <xf numFmtId="0" fontId="1" fillId="3" borderId="0" xfId="0" applyFont="1" applyFill="1"/>
    <xf numFmtId="0" fontId="1" fillId="0" borderId="0" xfId="0" applyFont="1"/>
    <xf numFmtId="0" fontId="4" fillId="2" borderId="0" xfId="0" applyFont="1" applyFill="1"/>
    <xf numFmtId="0" fontId="5" fillId="2" borderId="0" xfId="0" applyFont="1" applyFill="1"/>
    <xf numFmtId="0" fontId="1" fillId="2" borderId="0" xfId="0" applyFont="1" applyFill="1" applyAlignment="1">
      <alignment horizontal="left"/>
    </xf>
    <xf numFmtId="164" fontId="1" fillId="5" borderId="0" xfId="0" applyNumberFormat="1" applyFont="1" applyFill="1" applyAlignment="1">
      <alignment horizontal="left"/>
    </xf>
    <xf numFmtId="0" fontId="1" fillId="2" borderId="0" xfId="0" applyFont="1" applyFill="1" applyAlignment="1">
      <alignment horizontal="right"/>
    </xf>
    <xf numFmtId="14" fontId="1" fillId="5" borderId="0" xfId="0" applyNumberFormat="1" applyFont="1" applyFill="1" applyProtection="1">
      <protection locked="0"/>
    </xf>
    <xf numFmtId="168" fontId="1" fillId="0" borderId="0" xfId="0" applyNumberFormat="1" applyFont="1"/>
    <xf numFmtId="164" fontId="1" fillId="2" borderId="0" xfId="0" applyNumberFormat="1" applyFont="1" applyFill="1" applyAlignment="1">
      <alignment horizontal="left"/>
    </xf>
    <xf numFmtId="14" fontId="1" fillId="2" borderId="0" xfId="0" applyNumberFormat="1" applyFont="1" applyFill="1"/>
    <xf numFmtId="0" fontId="4" fillId="2" borderId="0" xfId="0" applyFont="1" applyFill="1" applyAlignment="1">
      <alignment horizontal="left" vertical="top"/>
    </xf>
    <xf numFmtId="0" fontId="13" fillId="2" borderId="0" xfId="0" applyFont="1" applyFill="1" applyAlignment="1">
      <alignment horizontal="right" vertical="top"/>
    </xf>
    <xf numFmtId="14" fontId="1" fillId="0" borderId="0" xfId="0" applyNumberFormat="1" applyFont="1"/>
    <xf numFmtId="169" fontId="1" fillId="5" borderId="0" xfId="0" applyNumberFormat="1" applyFont="1" applyFill="1" applyAlignment="1" applyProtection="1">
      <alignment horizontal="left"/>
      <protection locked="0"/>
    </xf>
    <xf numFmtId="0" fontId="1" fillId="5" borderId="0" xfId="0" applyFont="1" applyFill="1" applyProtection="1">
      <protection locked="0"/>
    </xf>
    <xf numFmtId="0" fontId="1" fillId="2" borderId="0" xfId="0" applyFont="1" applyFill="1" applyAlignment="1">
      <alignment horizontal="right" vertical="top"/>
    </xf>
    <xf numFmtId="0" fontId="1" fillId="2" borderId="0" xfId="0" applyFont="1" applyFill="1" applyAlignment="1">
      <alignment horizontal="center"/>
    </xf>
    <xf numFmtId="0" fontId="13" fillId="2" borderId="0" xfId="0" applyFont="1" applyFill="1" applyAlignment="1">
      <alignment vertical="top"/>
    </xf>
    <xf numFmtId="0" fontId="1" fillId="0" borderId="0" xfId="0" applyFont="1" applyProtection="1">
      <protection locked="0"/>
    </xf>
    <xf numFmtId="0" fontId="9" fillId="2" borderId="0" xfId="0" applyFont="1" applyFill="1" applyAlignment="1">
      <alignment vertical="top" wrapText="1"/>
    </xf>
    <xf numFmtId="0" fontId="1" fillId="2" borderId="0" xfId="0" applyFont="1" applyFill="1" applyAlignment="1">
      <alignment vertical="top"/>
    </xf>
    <xf numFmtId="0" fontId="2" fillId="2" borderId="0" xfId="0" applyFont="1" applyFill="1" applyAlignment="1">
      <alignment vertical="top" wrapText="1"/>
    </xf>
    <xf numFmtId="0" fontId="14" fillId="2" borderId="0" xfId="0" applyFont="1" applyFill="1"/>
    <xf numFmtId="0" fontId="12" fillId="2" borderId="0" xfId="0" applyFont="1" applyFill="1"/>
    <xf numFmtId="0" fontId="15" fillId="2" borderId="0" xfId="0" applyFont="1" applyFill="1" applyAlignment="1">
      <alignment vertical="top"/>
    </xf>
    <xf numFmtId="0" fontId="12" fillId="2" borderId="0" xfId="0" applyFont="1" applyFill="1" applyAlignment="1">
      <alignment vertical="top"/>
    </xf>
    <xf numFmtId="0" fontId="14" fillId="2" borderId="0" xfId="0" applyFont="1" applyFill="1" applyAlignment="1">
      <alignment vertical="top"/>
    </xf>
    <xf numFmtId="0" fontId="8" fillId="6" borderId="1" xfId="0" applyFont="1" applyFill="1" applyBorder="1" applyAlignment="1">
      <alignment vertical="center"/>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xf numFmtId="44" fontId="1" fillId="5" borderId="14" xfId="6" applyFont="1" applyFill="1" applyBorder="1" applyAlignment="1" applyProtection="1">
      <alignment horizontal="left"/>
      <protection locked="0"/>
    </xf>
    <xf numFmtId="44" fontId="1" fillId="5" borderId="15" xfId="6" applyFont="1" applyFill="1" applyBorder="1" applyAlignment="1" applyProtection="1">
      <alignment horizontal="left"/>
    </xf>
    <xf numFmtId="44" fontId="1" fillId="5" borderId="15" xfId="6" applyFont="1" applyFill="1" applyBorder="1" applyAlignment="1" applyProtection="1"/>
    <xf numFmtId="44" fontId="1" fillId="5" borderId="3" xfId="6" applyFont="1" applyFill="1" applyBorder="1" applyAlignment="1" applyProtection="1"/>
    <xf numFmtId="44" fontId="1" fillId="5" borderId="16" xfId="6" applyFont="1" applyFill="1" applyBorder="1" applyAlignment="1" applyProtection="1"/>
    <xf numFmtId="167" fontId="1" fillId="0" borderId="0" xfId="0" applyNumberFormat="1" applyFont="1"/>
    <xf numFmtId="44" fontId="1" fillId="0" borderId="0" xfId="0" applyNumberFormat="1" applyFont="1"/>
    <xf numFmtId="44" fontId="1" fillId="5" borderId="17" xfId="6" applyFont="1" applyFill="1" applyBorder="1" applyAlignment="1" applyProtection="1">
      <alignment horizontal="left"/>
      <protection locked="0"/>
    </xf>
    <xf numFmtId="44" fontId="1" fillId="5" borderId="18" xfId="6" applyFont="1" applyFill="1" applyBorder="1" applyAlignment="1" applyProtection="1">
      <alignment horizontal="left"/>
    </xf>
    <xf numFmtId="44" fontId="1" fillId="5" borderId="19" xfId="6" applyFont="1" applyFill="1" applyBorder="1" applyAlignment="1" applyProtection="1"/>
    <xf numFmtId="44" fontId="1" fillId="5" borderId="18" xfId="6" applyFont="1" applyFill="1" applyBorder="1" applyAlignment="1" applyProtection="1"/>
    <xf numFmtId="44" fontId="1" fillId="5" borderId="4" xfId="6" applyFont="1" applyFill="1" applyBorder="1" applyAlignment="1" applyProtection="1"/>
    <xf numFmtId="44" fontId="1" fillId="5" borderId="20" xfId="6" applyFont="1" applyFill="1" applyBorder="1" applyAlignment="1" applyProtection="1">
      <alignment horizontal="left"/>
      <protection locked="0"/>
    </xf>
    <xf numFmtId="44" fontId="1" fillId="5" borderId="21" xfId="6" applyFont="1" applyFill="1" applyBorder="1" applyAlignment="1" applyProtection="1">
      <alignment horizontal="left"/>
    </xf>
    <xf numFmtId="0" fontId="1" fillId="0" borderId="5" xfId="0" applyFont="1" applyBorder="1"/>
    <xf numFmtId="44" fontId="1" fillId="5" borderId="6" xfId="6" applyFont="1" applyFill="1" applyBorder="1" applyAlignment="1" applyProtection="1">
      <alignment horizontal="left"/>
      <protection locked="0"/>
    </xf>
    <xf numFmtId="44" fontId="1" fillId="5" borderId="7" xfId="6" applyFont="1" applyFill="1" applyBorder="1" applyAlignment="1" applyProtection="1">
      <alignment horizontal="left"/>
    </xf>
    <xf numFmtId="44" fontId="1" fillId="5" borderId="22" xfId="6" applyFont="1" applyFill="1" applyBorder="1" applyAlignment="1" applyProtection="1"/>
    <xf numFmtId="44" fontId="1" fillId="5" borderId="23" xfId="6" applyFont="1" applyFill="1" applyBorder="1" applyAlignment="1" applyProtection="1"/>
    <xf numFmtId="0" fontId="4" fillId="6" borderId="1" xfId="0" applyFont="1" applyFill="1" applyBorder="1" applyAlignment="1">
      <alignment vertical="center"/>
    </xf>
    <xf numFmtId="0" fontId="1" fillId="0" borderId="0" xfId="0" applyFont="1" applyAlignment="1">
      <alignment horizontal="left"/>
    </xf>
    <xf numFmtId="44" fontId="1" fillId="0" borderId="0" xfId="6" applyFont="1" applyProtection="1"/>
    <xf numFmtId="0" fontId="12" fillId="2" borderId="8" xfId="0" applyFont="1" applyFill="1" applyBorder="1"/>
    <xf numFmtId="0" fontId="16" fillId="2" borderId="0" xfId="0" applyFont="1" applyFill="1"/>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 fillId="2" borderId="0" xfId="0" applyFont="1" applyFill="1" applyAlignment="1">
      <alignment horizontal="left" vertical="top" wrapText="1"/>
    </xf>
    <xf numFmtId="0" fontId="1" fillId="3" borderId="0" xfId="0" applyFont="1" applyFill="1" applyAlignment="1">
      <alignment vertical="center"/>
    </xf>
    <xf numFmtId="0" fontId="1" fillId="0" borderId="0" xfId="0" applyFont="1" applyAlignment="1">
      <alignment vertical="center"/>
    </xf>
    <xf numFmtId="0" fontId="7" fillId="2" borderId="0" xfId="0" applyFont="1" applyFill="1"/>
    <xf numFmtId="0" fontId="1" fillId="2" borderId="0" xfId="0" applyFont="1" applyFill="1" applyAlignment="1">
      <alignment horizontal="left" wrapText="1"/>
    </xf>
    <xf numFmtId="0" fontId="13" fillId="2" borderId="0" xfId="0" applyFont="1" applyFill="1" applyAlignment="1">
      <alignment horizontal="right"/>
    </xf>
    <xf numFmtId="1" fontId="1" fillId="0" borderId="0" xfId="0" applyNumberFormat="1" applyFont="1"/>
    <xf numFmtId="0" fontId="1" fillId="0" borderId="0" xfId="0" applyFont="1" applyAlignment="1" applyProtection="1">
      <alignment vertical="center"/>
      <protection locked="0"/>
    </xf>
    <xf numFmtId="0" fontId="1" fillId="2" borderId="0" xfId="0" applyFont="1" applyFill="1" applyAlignment="1">
      <alignment vertical="top" wrapText="1"/>
    </xf>
    <xf numFmtId="0" fontId="1" fillId="2" borderId="0" xfId="0" applyFont="1" applyFill="1" applyAlignment="1">
      <alignment horizontal="left" vertical="top"/>
    </xf>
    <xf numFmtId="0" fontId="1" fillId="3" borderId="0" xfId="0" applyFont="1" applyFill="1" applyAlignment="1">
      <alignment horizontal="left" wrapText="1"/>
    </xf>
    <xf numFmtId="0" fontId="1" fillId="0" borderId="0" xfId="0" applyFont="1" applyAlignment="1">
      <alignment horizontal="left" wrapText="1"/>
    </xf>
    <xf numFmtId="0" fontId="13" fillId="2" borderId="0" xfId="0" applyFont="1" applyFill="1" applyAlignment="1">
      <alignment vertical="top" wrapText="1"/>
    </xf>
    <xf numFmtId="0" fontId="6" fillId="2" borderId="0" xfId="0" applyFont="1" applyFill="1"/>
    <xf numFmtId="0" fontId="6" fillId="2" borderId="0" xfId="0" applyFont="1" applyFill="1" applyAlignment="1">
      <alignment vertical="top"/>
    </xf>
    <xf numFmtId="0" fontId="11" fillId="2" borderId="0" xfId="1" applyFill="1" applyAlignment="1" applyProtection="1">
      <alignment horizontal="left" vertical="top"/>
    </xf>
    <xf numFmtId="0" fontId="1" fillId="2" borderId="0" xfId="0" applyFont="1" applyFill="1" applyAlignment="1">
      <alignment horizontal="center" vertical="center"/>
    </xf>
    <xf numFmtId="0" fontId="11" fillId="0" borderId="0" xfId="2" applyProtection="1"/>
    <xf numFmtId="44" fontId="1" fillId="5" borderId="9" xfId="6" applyFont="1" applyFill="1" applyBorder="1" applyAlignment="1" applyProtection="1">
      <alignment horizontal="left"/>
    </xf>
    <xf numFmtId="44" fontId="1" fillId="5" borderId="10" xfId="6" applyFont="1" applyFill="1" applyBorder="1" applyAlignment="1" applyProtection="1">
      <alignment horizontal="left"/>
    </xf>
    <xf numFmtId="0" fontId="1" fillId="0" borderId="0" xfId="0" applyFont="1" applyAlignment="1">
      <alignment wrapText="1"/>
    </xf>
    <xf numFmtId="44" fontId="1" fillId="5" borderId="11" xfId="6" applyFont="1" applyFill="1" applyBorder="1" applyAlignment="1" applyProtection="1"/>
    <xf numFmtId="44" fontId="1" fillId="5" borderId="8" xfId="6" applyFont="1" applyFill="1" applyBorder="1" applyAlignment="1" applyProtection="1"/>
    <xf numFmtId="44" fontId="1" fillId="5" borderId="0" xfId="6" applyFont="1" applyFill="1" applyBorder="1" applyAlignment="1" applyProtection="1"/>
    <xf numFmtId="44" fontId="1" fillId="5" borderId="24" xfId="6" applyFont="1" applyFill="1" applyBorder="1" applyAlignment="1" applyProtection="1"/>
    <xf numFmtId="0" fontId="1" fillId="2" borderId="0" xfId="0" applyFont="1" applyFill="1" applyAlignment="1">
      <alignment horizontal="left" vertical="top" wrapText="1" indent="2"/>
    </xf>
    <xf numFmtId="0" fontId="1" fillId="0" borderId="0" xfId="0" applyFont="1" applyAlignment="1">
      <alignment vertical="top" wrapText="1"/>
    </xf>
    <xf numFmtId="20" fontId="1" fillId="2" borderId="0" xfId="0" applyNumberFormat="1" applyFont="1" applyFill="1" applyAlignment="1">
      <alignment horizontal="left"/>
    </xf>
    <xf numFmtId="0" fontId="18" fillId="0" borderId="0" xfId="0" applyFont="1"/>
    <xf numFmtId="0" fontId="19" fillId="0" borderId="0" xfId="0" applyFont="1" applyAlignment="1">
      <alignment horizontal="left" vertical="top" wrapText="1"/>
    </xf>
    <xf numFmtId="0" fontId="19" fillId="0" borderId="0" xfId="0" applyFont="1" applyAlignment="1">
      <alignment horizontal="left" vertical="top"/>
    </xf>
    <xf numFmtId="166" fontId="1" fillId="0" borderId="0" xfId="0" applyNumberFormat="1" applyFont="1"/>
    <xf numFmtId="0" fontId="20" fillId="2" borderId="0" xfId="0" applyFont="1" applyFill="1" applyAlignment="1">
      <alignment horizontal="left" vertical="center"/>
    </xf>
    <xf numFmtId="0" fontId="13" fillId="2" borderId="0" xfId="0" applyFont="1" applyFill="1" applyAlignment="1">
      <alignment horizontal="left" vertical="top" wrapText="1"/>
    </xf>
    <xf numFmtId="0" fontId="2" fillId="5" borderId="0" xfId="0" applyFont="1" applyFill="1" applyProtection="1">
      <protection locked="0"/>
    </xf>
    <xf numFmtId="0" fontId="2" fillId="2" borderId="0" xfId="0" applyFont="1" applyFill="1"/>
    <xf numFmtId="0" fontId="2" fillId="2" borderId="0" xfId="0" applyFont="1" applyFill="1" applyAlignment="1">
      <alignment horizontal="right" vertical="top" wrapText="1" indent="1"/>
    </xf>
    <xf numFmtId="2" fontId="2" fillId="2" borderId="0" xfId="0" applyNumberFormat="1" applyFont="1" applyFill="1"/>
    <xf numFmtId="0" fontId="2" fillId="5" borderId="1" xfId="0" applyFont="1" applyFill="1" applyBorder="1"/>
    <xf numFmtId="0" fontId="4" fillId="2" borderId="0" xfId="0" applyFont="1" applyFill="1" applyAlignment="1">
      <alignment horizontal="left" vertical="center"/>
    </xf>
    <xf numFmtId="44" fontId="1" fillId="0" borderId="0" xfId="6" applyFont="1" applyFill="1" applyProtection="1">
      <protection locked="0"/>
    </xf>
    <xf numFmtId="0" fontId="2" fillId="2" borderId="0" xfId="0" applyFont="1" applyFill="1" applyAlignment="1">
      <alignment horizontal="left"/>
    </xf>
    <xf numFmtId="20" fontId="1" fillId="5" borderId="0" xfId="0" applyNumberFormat="1" applyFont="1" applyFill="1" applyProtection="1">
      <protection locked="0"/>
    </xf>
    <xf numFmtId="0" fontId="2" fillId="2" borderId="0" xfId="0" applyFont="1" applyFill="1" applyAlignment="1">
      <alignment horizontal="left" vertical="center" indent="2"/>
    </xf>
    <xf numFmtId="0" fontId="1" fillId="2" borderId="0" xfId="0" applyFont="1" applyFill="1" applyAlignment="1">
      <alignment horizontal="left" vertical="top" wrapText="1" indent="5"/>
    </xf>
    <xf numFmtId="0" fontId="1" fillId="2" borderId="0" xfId="0" applyFont="1" applyFill="1" applyAlignment="1">
      <alignment horizontal="left" vertical="center" wrapText="1"/>
    </xf>
    <xf numFmtId="0" fontId="13" fillId="2" borderId="0" xfId="0" applyFont="1" applyFill="1" applyAlignment="1">
      <alignment horizontal="left"/>
    </xf>
    <xf numFmtId="0" fontId="1" fillId="2" borderId="0" xfId="0" applyFont="1" applyFill="1" applyAlignment="1">
      <alignment vertical="center" wrapText="1"/>
    </xf>
    <xf numFmtId="1" fontId="19" fillId="0" borderId="0" xfId="0" applyNumberFormat="1" applyFont="1" applyAlignment="1">
      <alignment horizontal="left" vertical="top"/>
    </xf>
    <xf numFmtId="0" fontId="2" fillId="2" borderId="0" xfId="0" applyFont="1" applyFill="1" applyAlignment="1">
      <alignment horizontal="left" indent="1"/>
    </xf>
    <xf numFmtId="0" fontId="1" fillId="0" borderId="0" xfId="0" applyFont="1" applyAlignment="1">
      <alignment vertical="top"/>
    </xf>
    <xf numFmtId="0" fontId="4" fillId="6" borderId="1" xfId="0" applyFont="1" applyFill="1" applyBorder="1" applyAlignment="1">
      <alignment vertical="center" wrapText="1"/>
    </xf>
    <xf numFmtId="0" fontId="24" fillId="2" borderId="0" xfId="0" applyFont="1" applyFill="1" applyAlignment="1">
      <alignment vertical="top" wrapText="1"/>
    </xf>
    <xf numFmtId="0" fontId="24" fillId="2" borderId="0" xfId="2" applyFont="1" applyFill="1" applyAlignment="1">
      <alignment vertical="top"/>
    </xf>
    <xf numFmtId="0" fontId="2" fillId="5" borderId="0" xfId="0" applyFont="1" applyFill="1" applyAlignment="1" applyProtection="1">
      <alignment vertical="top" wrapText="1"/>
      <protection locked="0"/>
    </xf>
    <xf numFmtId="0" fontId="18" fillId="2" borderId="0" xfId="0" applyFont="1" applyFill="1"/>
    <xf numFmtId="0" fontId="1" fillId="3" borderId="0" xfId="0" applyFont="1" applyFill="1" applyAlignment="1">
      <alignment vertical="top" wrapText="1"/>
    </xf>
    <xf numFmtId="0" fontId="2" fillId="3" borderId="0" xfId="0" applyFont="1" applyFill="1"/>
    <xf numFmtId="166" fontId="1" fillId="3" borderId="0" xfId="0" applyNumberFormat="1" applyFont="1" applyFill="1"/>
    <xf numFmtId="0" fontId="19" fillId="3" borderId="0" xfId="0" applyFont="1" applyFill="1" applyAlignment="1">
      <alignment horizontal="left" vertical="top"/>
    </xf>
    <xf numFmtId="1" fontId="19" fillId="3" borderId="0" xfId="0" applyNumberFormat="1" applyFont="1" applyFill="1" applyAlignment="1">
      <alignment horizontal="left" vertical="top"/>
    </xf>
    <xf numFmtId="1" fontId="1" fillId="3" borderId="0" xfId="0" applyNumberFormat="1" applyFont="1" applyFill="1"/>
    <xf numFmtId="0" fontId="19" fillId="3" borderId="0" xfId="0" applyFont="1" applyFill="1" applyAlignment="1">
      <alignment horizontal="left" vertical="top" wrapText="1"/>
    </xf>
    <xf numFmtId="0" fontId="1" fillId="5" borderId="1" xfId="0" applyFont="1" applyFill="1" applyBorder="1" applyProtection="1">
      <protection locked="0"/>
    </xf>
    <xf numFmtId="0" fontId="4" fillId="2" borderId="0" xfId="0" applyFont="1" applyFill="1" applyAlignment="1">
      <alignment horizontal="left"/>
    </xf>
    <xf numFmtId="0" fontId="1" fillId="2" borderId="0" xfId="0" applyFont="1" applyFill="1" applyAlignment="1">
      <alignment horizontal="center" vertical="center" wrapText="1"/>
    </xf>
    <xf numFmtId="0" fontId="1" fillId="2" borderId="0" xfId="0" applyFont="1" applyFill="1" applyAlignment="1">
      <alignment horizontal="left" indent="1"/>
    </xf>
    <xf numFmtId="44" fontId="1" fillId="5" borderId="26" xfId="6" applyFont="1" applyFill="1" applyBorder="1" applyAlignment="1" applyProtection="1">
      <alignment horizontal="left"/>
    </xf>
    <xf numFmtId="44" fontId="1" fillId="5" borderId="25" xfId="6" applyFont="1" applyFill="1" applyBorder="1" applyAlignment="1" applyProtection="1"/>
    <xf numFmtId="44" fontId="1" fillId="5" borderId="27" xfId="6" applyFont="1" applyFill="1" applyBorder="1" applyAlignment="1" applyProtection="1"/>
    <xf numFmtId="44" fontId="1" fillId="5" borderId="9" xfId="6" applyFont="1" applyFill="1" applyBorder="1" applyAlignment="1" applyProtection="1"/>
    <xf numFmtId="44" fontId="1" fillId="5" borderId="10" xfId="6" applyFont="1" applyFill="1" applyBorder="1" applyAlignment="1" applyProtection="1"/>
    <xf numFmtId="0" fontId="22" fillId="3" borderId="0" xfId="0" applyFont="1" applyFill="1" applyAlignment="1">
      <alignment horizontal="center" vertical="center"/>
    </xf>
    <xf numFmtId="0" fontId="16" fillId="2" borderId="0" xfId="0" applyFont="1" applyFill="1" applyAlignment="1">
      <alignment horizontal="left"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1" fillId="5" borderId="0" xfId="0" applyFont="1" applyFill="1" applyAlignment="1" applyProtection="1">
      <alignment horizontal="left" vertical="top"/>
      <protection locked="0"/>
    </xf>
    <xf numFmtId="0" fontId="2" fillId="5" borderId="0" xfId="0" applyFont="1" applyFill="1" applyAlignment="1">
      <alignment horizontal="left" vertical="top"/>
    </xf>
    <xf numFmtId="0" fontId="1" fillId="5" borderId="0" xfId="0" applyFont="1" applyFill="1" applyAlignment="1" applyProtection="1">
      <alignment horizontal="center" vertical="top" wrapText="1"/>
      <protection locked="0"/>
    </xf>
    <xf numFmtId="0" fontId="14" fillId="4" borderId="0" xfId="0" applyFont="1" applyFill="1" applyAlignment="1">
      <alignment horizontal="left" vertical="top"/>
    </xf>
    <xf numFmtId="0" fontId="4" fillId="4" borderId="0" xfId="0" applyFont="1" applyFill="1" applyAlignment="1">
      <alignment horizontal="left"/>
    </xf>
    <xf numFmtId="0" fontId="14" fillId="4" borderId="0" xfId="0" applyFont="1" applyFill="1" applyAlignment="1">
      <alignment horizontal="left"/>
    </xf>
    <xf numFmtId="0" fontId="2" fillId="2" borderId="0" xfId="0" applyFont="1" applyFill="1" applyAlignment="1">
      <alignment horizontal="left" vertical="center" wrapText="1"/>
    </xf>
    <xf numFmtId="0" fontId="20" fillId="2" borderId="0" xfId="0" applyFont="1" applyFill="1" applyAlignment="1">
      <alignment horizontal="left" vertical="center"/>
    </xf>
    <xf numFmtId="0" fontId="13" fillId="2" borderId="0" xfId="0" applyFont="1" applyFill="1" applyAlignment="1">
      <alignment horizontal="left" vertical="top" wrapText="1"/>
    </xf>
    <xf numFmtId="0" fontId="11" fillId="5" borderId="0" xfId="2" applyFill="1" applyBorder="1" applyAlignment="1" applyProtection="1">
      <alignment horizontal="left"/>
      <protection locked="0"/>
    </xf>
    <xf numFmtId="0" fontId="1" fillId="5" borderId="0" xfId="0" applyFont="1" applyFill="1" applyAlignment="1" applyProtection="1">
      <alignment horizontal="left"/>
      <protection locked="0"/>
    </xf>
    <xf numFmtId="165" fontId="1" fillId="0" borderId="0" xfId="0" applyNumberFormat="1" applyFont="1" applyAlignment="1" applyProtection="1">
      <alignment horizontal="center"/>
      <protection locked="0"/>
    </xf>
    <xf numFmtId="20" fontId="1" fillId="5" borderId="0" xfId="0" applyNumberFormat="1" applyFont="1" applyFill="1" applyAlignment="1" applyProtection="1">
      <alignment horizontal="center"/>
      <protection locked="0"/>
    </xf>
    <xf numFmtId="14" fontId="1" fillId="5" borderId="0" xfId="0" applyNumberFormat="1" applyFont="1" applyFill="1" applyAlignment="1" applyProtection="1">
      <alignment horizontal="center"/>
      <protection locked="0"/>
    </xf>
    <xf numFmtId="0" fontId="1" fillId="5" borderId="0" xfId="0" applyFont="1" applyFill="1" applyAlignment="1" applyProtection="1">
      <alignment horizontal="center"/>
      <protection locked="0"/>
    </xf>
    <xf numFmtId="0" fontId="4" fillId="0" borderId="0" xfId="0" applyFont="1" applyAlignment="1" applyProtection="1">
      <alignment horizontal="left"/>
      <protection locked="0"/>
    </xf>
    <xf numFmtId="0" fontId="21" fillId="2" borderId="0" xfId="0" applyFont="1" applyFill="1" applyAlignment="1">
      <alignment horizontal="left" vertical="top" wrapText="1"/>
    </xf>
    <xf numFmtId="0" fontId="14" fillId="4" borderId="0" xfId="0" applyFont="1" applyFill="1" applyAlignment="1">
      <alignment horizontal="left" vertical="center"/>
    </xf>
    <xf numFmtId="0" fontId="13" fillId="2" borderId="8" xfId="0" applyFont="1" applyFill="1" applyBorder="1" applyAlignment="1">
      <alignment horizontal="left" vertical="top" wrapText="1"/>
    </xf>
    <xf numFmtId="0" fontId="2" fillId="3" borderId="0" xfId="0" applyFont="1" applyFill="1" applyAlignment="1">
      <alignment horizontal="center"/>
    </xf>
    <xf numFmtId="0" fontId="22" fillId="3" borderId="0" xfId="0" applyFont="1" applyFill="1" applyAlignment="1">
      <alignment horizontal="center" vertical="center"/>
    </xf>
    <xf numFmtId="0" fontId="2" fillId="5" borderId="0" xfId="0" applyFont="1" applyFill="1" applyAlignment="1" applyProtection="1">
      <alignment horizontal="left"/>
      <protection locked="0"/>
    </xf>
    <xf numFmtId="0" fontId="25" fillId="3" borderId="0" xfId="2" applyFont="1" applyFill="1" applyAlignment="1">
      <alignment horizontal="center"/>
    </xf>
    <xf numFmtId="0" fontId="1" fillId="0" borderId="0" xfId="0" applyFont="1" applyAlignment="1" applyProtection="1">
      <alignment horizontal="left"/>
      <protection locked="0"/>
    </xf>
    <xf numFmtId="49" fontId="1" fillId="5" borderId="0" xfId="0" applyNumberFormat="1" applyFont="1" applyFill="1" applyAlignment="1" applyProtection="1">
      <alignment horizontal="left" vertical="top"/>
      <protection locked="0"/>
    </xf>
    <xf numFmtId="0" fontId="23" fillId="2" borderId="0" xfId="0" applyFont="1" applyFill="1" applyAlignment="1">
      <alignment horizontal="left" vertical="top" wrapText="1"/>
    </xf>
    <xf numFmtId="0" fontId="1" fillId="2" borderId="0" xfId="0" applyFont="1" applyFill="1" applyAlignment="1">
      <alignment horizontal="left" vertical="top" indent="2"/>
    </xf>
    <xf numFmtId="0" fontId="1" fillId="2" borderId="0" xfId="0" applyFont="1" applyFill="1" applyAlignment="1">
      <alignment horizontal="left" vertical="top" wrapText="1" indent="2"/>
    </xf>
    <xf numFmtId="0" fontId="13" fillId="2" borderId="0" xfId="0" applyFont="1" applyFill="1" applyAlignment="1">
      <alignment horizontal="left"/>
    </xf>
    <xf numFmtId="1" fontId="1" fillId="5" borderId="0" xfId="0" applyNumberFormat="1" applyFont="1" applyFill="1" applyAlignment="1" applyProtection="1">
      <alignment horizontal="left" vertical="top"/>
      <protection locked="0"/>
    </xf>
    <xf numFmtId="0" fontId="1" fillId="2" borderId="0" xfId="0" applyFont="1" applyFill="1" applyAlignment="1">
      <alignment horizontal="left" vertical="top"/>
    </xf>
    <xf numFmtId="1" fontId="1" fillId="5" borderId="0" xfId="0" applyNumberFormat="1" applyFont="1" applyFill="1" applyAlignment="1" applyProtection="1">
      <alignment horizontal="left"/>
      <protection locked="0"/>
    </xf>
    <xf numFmtId="17" fontId="1" fillId="5" borderId="1" xfId="0" applyNumberFormat="1"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2" borderId="0" xfId="0" applyFont="1" applyFill="1" applyAlignment="1">
      <alignment horizontal="left" vertical="top" indent="5"/>
    </xf>
    <xf numFmtId="0" fontId="13" fillId="2" borderId="0" xfId="2" applyFont="1" applyFill="1" applyAlignment="1">
      <alignment horizontal="left" vertical="top" wrapText="1"/>
    </xf>
    <xf numFmtId="0" fontId="11" fillId="2" borderId="0" xfId="2" applyFill="1" applyAlignment="1" applyProtection="1">
      <alignment horizontal="left" vertical="top" wrapText="1"/>
    </xf>
    <xf numFmtId="0" fontId="2" fillId="2" borderId="0" xfId="0" applyFont="1" applyFill="1" applyAlignment="1">
      <alignment horizontal="left" vertical="top" wrapText="1"/>
    </xf>
    <xf numFmtId="0" fontId="17" fillId="2" borderId="0" xfId="0" applyFont="1" applyFill="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4" fillId="4" borderId="0" xfId="0" applyFont="1" applyFill="1" applyAlignment="1">
      <alignment horizontal="left" vertical="top"/>
    </xf>
    <xf numFmtId="169" fontId="1" fillId="0" borderId="0" xfId="0" applyNumberFormat="1" applyFont="1" applyAlignment="1" applyProtection="1">
      <alignment horizontal="left"/>
      <protection locked="0"/>
    </xf>
    <xf numFmtId="0" fontId="1" fillId="0" borderId="2"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3" xfId="0" applyFont="1" applyBorder="1" applyAlignment="1" applyProtection="1">
      <alignment horizontal="left"/>
      <protection locked="0"/>
    </xf>
  </cellXfs>
  <cellStyles count="8">
    <cellStyle name="Hyperlink 2" xfId="1" xr:uid="{00000000-0005-0000-0000-000000000000}"/>
    <cellStyle name="Link" xfId="2" builtinId="8"/>
    <cellStyle name="Prozent 2" xfId="3" xr:uid="{00000000-0005-0000-0000-000002000000}"/>
    <cellStyle name="Standard" xfId="0" builtinId="0"/>
    <cellStyle name="Standard 2" xfId="4" xr:uid="{00000000-0005-0000-0000-000004000000}"/>
    <cellStyle name="Standard 3" xfId="5" xr:uid="{00000000-0005-0000-0000-000005000000}"/>
    <cellStyle name="Währung" xfId="6" builtinId="4"/>
    <cellStyle name="Währung 2" xfId="7" xr:uid="{00000000-0005-0000-0000-00000700000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M$99" lockText="1"/>
</file>

<file path=xl/ctrlProps/ctrlProp10.xml><?xml version="1.0" encoding="utf-8"?>
<formControlPr xmlns="http://schemas.microsoft.com/office/spreadsheetml/2009/9/main" objectType="Drop" dropStyle="combo" dx="26" fmlaLink="$S$127" fmlaRange="$R$127:$R$133" sel="2" val="0"/>
</file>

<file path=xl/ctrlProps/ctrlProp11.xml><?xml version="1.0" encoding="utf-8"?>
<formControlPr xmlns="http://schemas.microsoft.com/office/spreadsheetml/2009/9/main" objectType="Drop" dropStyle="combo" dx="26" fmlaLink="$S$140" fmlaRange="$R$140:$R$143" sel="3" val="0"/>
</file>

<file path=xl/ctrlProps/ctrlProp12.xml><?xml version="1.0" encoding="utf-8"?>
<formControlPr xmlns="http://schemas.microsoft.com/office/spreadsheetml/2009/9/main" objectType="Drop" dropStyle="combo" dx="26" fmlaRange="'Ausgabe Onlineveröffentlichung'!$G$26:$G$120" sel="1" val="34"/>
</file>

<file path=xl/ctrlProps/ctrlProp13.xml><?xml version="1.0" encoding="utf-8"?>
<formControlPr xmlns="http://schemas.microsoft.com/office/spreadsheetml/2009/9/main" objectType="CheckBox" fmlaLink="$M$201" lockText="1"/>
</file>

<file path=xl/ctrlProps/ctrlProp14.xml><?xml version="1.0" encoding="utf-8"?>
<formControlPr xmlns="http://schemas.microsoft.com/office/spreadsheetml/2009/9/main" objectType="CheckBox" fmlaLink="$M$170" lockText="1"/>
</file>

<file path=xl/ctrlProps/ctrlProp15.xml><?xml version="1.0" encoding="utf-8"?>
<formControlPr xmlns="http://schemas.microsoft.com/office/spreadsheetml/2009/9/main" objectType="CheckBox" fmlaLink="$M$172" lockText="1"/>
</file>

<file path=xl/ctrlProps/ctrlProp16.xml><?xml version="1.0" encoding="utf-8"?>
<formControlPr xmlns="http://schemas.microsoft.com/office/spreadsheetml/2009/9/main" objectType="CheckBox" checked="Checked" fmlaLink="$M$176" lockText="1"/>
</file>

<file path=xl/ctrlProps/ctrlProp17.xml><?xml version="1.0" encoding="utf-8"?>
<formControlPr xmlns="http://schemas.microsoft.com/office/spreadsheetml/2009/9/main" objectType="CheckBox" fmlaLink="$M$178" lockText="1"/>
</file>

<file path=xl/ctrlProps/ctrlProp2.xml><?xml version="1.0" encoding="utf-8"?>
<formControlPr xmlns="http://schemas.microsoft.com/office/spreadsheetml/2009/9/main" objectType="CheckBox" fmlaLink="$P$133" lockText="1"/>
</file>

<file path=xl/ctrlProps/ctrlProp3.xml><?xml version="1.0" encoding="utf-8"?>
<formControlPr xmlns="http://schemas.microsoft.com/office/spreadsheetml/2009/9/main" objectType="CheckBox" fmlaLink="$P$131" lockText="1"/>
</file>

<file path=xl/ctrlProps/ctrlProp4.xml><?xml version="1.0" encoding="utf-8"?>
<formControlPr xmlns="http://schemas.microsoft.com/office/spreadsheetml/2009/9/main" objectType="CheckBox" fmlaLink="$Q$81" lockText="1"/>
</file>

<file path=xl/ctrlProps/ctrlProp5.xml><?xml version="1.0" encoding="utf-8"?>
<formControlPr xmlns="http://schemas.microsoft.com/office/spreadsheetml/2009/9/main" objectType="CheckBox" fmlaLink="$R$81" lockText="1"/>
</file>

<file path=xl/ctrlProps/ctrlProp6.xml><?xml version="1.0" encoding="utf-8"?>
<formControlPr xmlns="http://schemas.microsoft.com/office/spreadsheetml/2009/9/main" objectType="CheckBox" checked="Checked" fmlaLink="$M$106" lockText="1"/>
</file>

<file path=xl/ctrlProps/ctrlProp7.xml><?xml version="1.0" encoding="utf-8"?>
<formControlPr xmlns="http://schemas.microsoft.com/office/spreadsheetml/2009/9/main" objectType="CheckBox" fmlaLink="$N$106" lockText="1"/>
</file>

<file path=xl/ctrlProps/ctrlProp8.xml><?xml version="1.0" encoding="utf-8"?>
<formControlPr xmlns="http://schemas.microsoft.com/office/spreadsheetml/2009/9/main" objectType="CheckBox" fmlaLink="$M$162" lockText="1"/>
</file>

<file path=xl/ctrlProps/ctrlProp9.xml><?xml version="1.0" encoding="utf-8"?>
<formControlPr xmlns="http://schemas.microsoft.com/office/spreadsheetml/2009/9/main" objectType="CheckBox" fmlaLink="$M$164"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97</xdr:row>
          <xdr:rowOff>22860</xdr:rowOff>
        </xdr:from>
        <xdr:to>
          <xdr:col>1</xdr:col>
          <xdr:colOff>533400</xdr:colOff>
          <xdr:row>99</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131</xdr:row>
          <xdr:rowOff>83820</xdr:rowOff>
        </xdr:from>
        <xdr:to>
          <xdr:col>4</xdr:col>
          <xdr:colOff>213360</xdr:colOff>
          <xdr:row>133</xdr:row>
          <xdr:rowOff>45720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129</xdr:row>
          <xdr:rowOff>99060</xdr:rowOff>
        </xdr:from>
        <xdr:to>
          <xdr:col>4</xdr:col>
          <xdr:colOff>944880</xdr:colOff>
          <xdr:row>131</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1112520</xdr:colOff>
          <xdr:row>97</xdr:row>
          <xdr:rowOff>22860</xdr:rowOff>
        </xdr:from>
        <xdr:to>
          <xdr:col>4</xdr:col>
          <xdr:colOff>213360</xdr:colOff>
          <xdr:row>99</xdr:row>
          <xdr:rowOff>22860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716280</xdr:colOff>
          <xdr:row>97</xdr:row>
          <xdr:rowOff>22860</xdr:rowOff>
        </xdr:from>
        <xdr:to>
          <xdr:col>7</xdr:col>
          <xdr:colOff>678180</xdr:colOff>
          <xdr:row>99</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104</xdr:row>
          <xdr:rowOff>68580</xdr:rowOff>
        </xdr:from>
        <xdr:to>
          <xdr:col>4</xdr:col>
          <xdr:colOff>1508760</xdr:colOff>
          <xdr:row>106</xdr:row>
          <xdr:rowOff>60960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883920</xdr:colOff>
          <xdr:row>104</xdr:row>
          <xdr:rowOff>68580</xdr:rowOff>
        </xdr:from>
        <xdr:to>
          <xdr:col>6</xdr:col>
          <xdr:colOff>1104900</xdr:colOff>
          <xdr:row>106</xdr:row>
          <xdr:rowOff>22860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137160</xdr:rowOff>
        </xdr:from>
        <xdr:to>
          <xdr:col>1</xdr:col>
          <xdr:colOff>822960</xdr:colOff>
          <xdr:row>160</xdr:row>
          <xdr:rowOff>22860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76200</xdr:rowOff>
        </xdr:from>
        <xdr:to>
          <xdr:col>1</xdr:col>
          <xdr:colOff>822960</xdr:colOff>
          <xdr:row>162</xdr:row>
          <xdr:rowOff>45720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1</xdr:col>
      <xdr:colOff>1094105</xdr:colOff>
      <xdr:row>2</xdr:row>
      <xdr:rowOff>11511</xdr:rowOff>
    </xdr:to>
    <xdr:pic>
      <xdr:nvPicPr>
        <xdr:cNvPr id="6265" name="Grafik 4">
          <a:extLst>
            <a:ext uri="{FF2B5EF4-FFF2-40B4-BE49-F238E27FC236}">
              <a16:creationId xmlns:a16="http://schemas.microsoft.com/office/drawing/2014/main" id="{00000000-0008-0000-0000-000079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00" y="169333"/>
          <a:ext cx="1092200" cy="7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30480</xdr:colOff>
          <xdr:row>128</xdr:row>
          <xdr:rowOff>60960</xdr:rowOff>
        </xdr:from>
        <xdr:to>
          <xdr:col>8</xdr:col>
          <xdr:colOff>800100</xdr:colOff>
          <xdr:row>129</xdr:row>
          <xdr:rowOff>0</xdr:rowOff>
        </xdr:to>
        <xdr:sp macro="" textlink="">
          <xdr:nvSpPr>
            <xdr:cNvPr id="1898" name="Drop Dow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139</xdr:row>
          <xdr:rowOff>60960</xdr:rowOff>
        </xdr:from>
        <xdr:to>
          <xdr:col>6</xdr:col>
          <xdr:colOff>1371600</xdr:colOff>
          <xdr:row>140</xdr:row>
          <xdr:rowOff>0</xdr:rowOff>
        </xdr:to>
        <xdr:sp macro="" textlink="">
          <xdr:nvSpPr>
            <xdr:cNvPr id="1899" name="Drop Dow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76200</xdr:rowOff>
        </xdr:from>
        <xdr:to>
          <xdr:col>4</xdr:col>
          <xdr:colOff>1531620</xdr:colOff>
          <xdr:row>25</xdr:row>
          <xdr:rowOff>60960</xdr:rowOff>
        </xdr:to>
        <xdr:sp macro="" textlink="">
          <xdr:nvSpPr>
            <xdr:cNvPr id="1929" name="Drop Down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199</xdr:row>
          <xdr:rowOff>137160</xdr:rowOff>
        </xdr:from>
        <xdr:to>
          <xdr:col>2</xdr:col>
          <xdr:colOff>784860</xdr:colOff>
          <xdr:row>201</xdr:row>
          <xdr:rowOff>22860</xdr:rowOff>
        </xdr:to>
        <xdr:sp macro="" textlink="">
          <xdr:nvSpPr>
            <xdr:cNvPr id="6184" name="Check Box 1064"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152400</xdr:colOff>
      <xdr:row>1</xdr:row>
      <xdr:rowOff>0</xdr:rowOff>
    </xdr:from>
    <xdr:to>
      <xdr:col>11</xdr:col>
      <xdr:colOff>0</xdr:colOff>
      <xdr:row>2</xdr:row>
      <xdr:rowOff>11511</xdr:rowOff>
    </xdr:to>
    <xdr:pic>
      <xdr:nvPicPr>
        <xdr:cNvPr id="2" name="Grafik 4">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3600" y="169333"/>
          <a:ext cx="1092200" cy="7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22860</xdr:colOff>
          <xdr:row>166</xdr:row>
          <xdr:rowOff>137160</xdr:rowOff>
        </xdr:from>
        <xdr:to>
          <xdr:col>1</xdr:col>
          <xdr:colOff>822960</xdr:colOff>
          <xdr:row>168</xdr:row>
          <xdr:rowOff>22860</xdr:rowOff>
        </xdr:to>
        <xdr:sp macro="" textlink="">
          <xdr:nvSpPr>
            <xdr:cNvPr id="6196" name="Check Box 1076"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168</xdr:row>
          <xdr:rowOff>68580</xdr:rowOff>
        </xdr:from>
        <xdr:to>
          <xdr:col>1</xdr:col>
          <xdr:colOff>822960</xdr:colOff>
          <xdr:row>170</xdr:row>
          <xdr:rowOff>38100</xdr:rowOff>
        </xdr:to>
        <xdr:sp macro="" textlink="">
          <xdr:nvSpPr>
            <xdr:cNvPr id="6197" name="Check Box 1077"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174</xdr:row>
          <xdr:rowOff>137160</xdr:rowOff>
        </xdr:from>
        <xdr:to>
          <xdr:col>1</xdr:col>
          <xdr:colOff>830580</xdr:colOff>
          <xdr:row>176</xdr:row>
          <xdr:rowOff>30480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176</xdr:row>
          <xdr:rowOff>68580</xdr:rowOff>
        </xdr:from>
        <xdr:to>
          <xdr:col>1</xdr:col>
          <xdr:colOff>830580</xdr:colOff>
          <xdr:row>178</xdr:row>
          <xdr:rowOff>38100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icketshop-thueringen.de/media/pdf/04/3b/f5/Gebuehrentabelle.pdf" TargetMode="External"/><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 Type="http://schemas.openxmlformats.org/officeDocument/2006/relationships/hyperlink" Target="mailto:Print@Home%20Tickets" TargetMode="External"/><Relationship Id="rId21" Type="http://schemas.openxmlformats.org/officeDocument/2006/relationships/ctrlProp" Target="../ctrlProps/ctrlProp10.xml"/><Relationship Id="rId7" Type="http://schemas.openxmlformats.org/officeDocument/2006/relationships/hyperlink" Target="https://ticketshop-thueringen.de/media/pdf/d3/45/1c/Media-Preisliste.pdf"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2" Type="http://schemas.openxmlformats.org/officeDocument/2006/relationships/hyperlink" Target="mailto:m.udhardt@zgt.de" TargetMode="External"/><Relationship Id="rId16" Type="http://schemas.openxmlformats.org/officeDocument/2006/relationships/ctrlProp" Target="../ctrlProps/ctrlProp5.xml"/><Relationship Id="rId20" Type="http://schemas.openxmlformats.org/officeDocument/2006/relationships/ctrlProp" Target="../ctrlProps/ctrlProp9.xml"/><Relationship Id="rId1" Type="http://schemas.openxmlformats.org/officeDocument/2006/relationships/hyperlink" Target="mailto:s.herrmann@zgt.de" TargetMode="External"/><Relationship Id="rId6" Type="http://schemas.openxmlformats.org/officeDocument/2006/relationships/hyperlink" Target="mailto:ticketing@ticketshop-thueringen.de" TargetMode="External"/><Relationship Id="rId11" Type="http://schemas.openxmlformats.org/officeDocument/2006/relationships/vmlDrawing" Target="../drawings/vmlDrawing1.vml"/><Relationship Id="rId24" Type="http://schemas.openxmlformats.org/officeDocument/2006/relationships/ctrlProp" Target="../ctrlProps/ctrlProp13.xml"/><Relationship Id="rId5" Type="http://schemas.openxmlformats.org/officeDocument/2006/relationships/hyperlink" Target="mailto:ticketing@ticketshop-thueringen.de"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10" Type="http://schemas.openxmlformats.org/officeDocument/2006/relationships/drawing" Target="../drawings/drawing1.xml"/><Relationship Id="rId19" Type="http://schemas.openxmlformats.org/officeDocument/2006/relationships/ctrlProp" Target="../ctrlProps/ctrlProp8.xml"/><Relationship Id="rId4" Type="http://schemas.openxmlformats.org/officeDocument/2006/relationships/hyperlink" Target="mailto:Print@Home%20Tickets" TargetMode="External"/><Relationship Id="rId9" Type="http://schemas.openxmlformats.org/officeDocument/2006/relationships/printerSettings" Target="../printerSettings/printerSettings1.bin"/><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Y243"/>
  <sheetViews>
    <sheetView tabSelected="1" zoomScaleNormal="100" zoomScaleSheetLayoutView="25" zoomScalePageLayoutView="115" workbookViewId="0">
      <selection activeCell="C7" sqref="C7:I7"/>
    </sheetView>
  </sheetViews>
  <sheetFormatPr baseColWidth="10" defaultColWidth="11.44140625" defaultRowHeight="13.2"/>
  <cols>
    <col min="1" max="1" width="3" style="4" customWidth="1"/>
    <col min="2" max="2" width="19.6640625" style="4" customWidth="1"/>
    <col min="3" max="3" width="14.109375" style="4" customWidth="1"/>
    <col min="4" max="4" width="13.6640625" style="4" customWidth="1"/>
    <col min="5" max="5" width="23.109375" style="4" customWidth="1"/>
    <col min="6" max="6" width="15.33203125" style="4" customWidth="1"/>
    <col min="7" max="7" width="22.33203125" style="4" customWidth="1"/>
    <col min="8" max="8" width="12.109375" style="4" customWidth="1"/>
    <col min="9" max="9" width="13.6640625" style="4" customWidth="1"/>
    <col min="10" max="10" width="2" style="4" customWidth="1"/>
    <col min="11" max="11" width="2.44140625" style="4" customWidth="1"/>
    <col min="12" max="12" width="2.88671875" style="4" customWidth="1"/>
    <col min="13" max="15" width="35.6640625" style="4" hidden="1" customWidth="1"/>
    <col min="16" max="16" width="11.44140625" style="4" hidden="1" customWidth="1"/>
    <col min="17" max="17" width="15.88671875" style="4" hidden="1" customWidth="1"/>
    <col min="18" max="18" width="10.33203125" style="4" hidden="1" customWidth="1"/>
    <col min="19" max="19" width="8.6640625" style="4" hidden="1" customWidth="1"/>
    <col min="20" max="20" width="20" style="4" hidden="1" customWidth="1"/>
    <col min="21" max="21" width="23.88671875" style="4" hidden="1" customWidth="1"/>
    <col min="22" max="22" width="60" style="4" hidden="1" customWidth="1"/>
    <col min="23" max="23" width="20.33203125" style="4" hidden="1" customWidth="1"/>
    <col min="24" max="24" width="11.44140625" style="4" hidden="1" customWidth="1"/>
    <col min="25" max="27" width="11.44140625" style="4" customWidth="1"/>
    <col min="28" max="16384" width="11.44140625" style="4"/>
  </cols>
  <sheetData>
    <row r="1" spans="1:12" ht="13.5" customHeight="1">
      <c r="A1" s="3"/>
      <c r="B1" s="3"/>
      <c r="C1" s="3"/>
      <c r="D1" s="3"/>
      <c r="E1" s="3"/>
      <c r="F1" s="3"/>
      <c r="G1" s="3"/>
      <c r="H1" s="3"/>
      <c r="I1" s="157" t="s">
        <v>276</v>
      </c>
      <c r="J1" s="157"/>
      <c r="K1" s="157"/>
      <c r="L1" s="157"/>
    </row>
    <row r="2" spans="1:12" ht="61.2" customHeight="1">
      <c r="A2" s="3"/>
      <c r="B2" s="158" t="s">
        <v>202</v>
      </c>
      <c r="C2" s="158"/>
      <c r="D2" s="158"/>
      <c r="E2" s="158"/>
      <c r="F2" s="158"/>
      <c r="G2" s="158"/>
      <c r="H2" s="158"/>
      <c r="I2" s="158"/>
      <c r="J2" s="158"/>
      <c r="K2" s="158"/>
      <c r="L2" s="3"/>
    </row>
    <row r="3" spans="1:12" ht="12.6" customHeight="1">
      <c r="A3" s="3"/>
      <c r="B3" s="134"/>
      <c r="C3" s="160" t="s">
        <v>277</v>
      </c>
      <c r="D3" s="160"/>
      <c r="E3" s="160"/>
      <c r="F3" s="160"/>
      <c r="G3" s="160"/>
      <c r="H3" s="160"/>
      <c r="I3" s="134"/>
      <c r="J3" s="134"/>
      <c r="K3" s="134"/>
      <c r="L3" s="3"/>
    </row>
    <row r="4" spans="1:12" ht="6.6" customHeight="1">
      <c r="A4" s="3"/>
      <c r="B4" s="3"/>
      <c r="C4" s="3"/>
      <c r="D4" s="3"/>
      <c r="E4" s="3"/>
      <c r="F4" s="3"/>
      <c r="G4" s="3"/>
      <c r="H4" s="3"/>
      <c r="I4" s="3"/>
      <c r="J4" s="3"/>
      <c r="K4" s="3"/>
      <c r="L4" s="3"/>
    </row>
    <row r="5" spans="1:12" ht="15" customHeight="1">
      <c r="A5" s="3"/>
      <c r="B5" s="143" t="s">
        <v>16</v>
      </c>
      <c r="C5" s="143"/>
      <c r="D5" s="143"/>
      <c r="E5" s="143"/>
      <c r="F5" s="143"/>
      <c r="G5" s="143"/>
      <c r="H5" s="143"/>
      <c r="I5" s="143"/>
      <c r="J5" s="143"/>
      <c r="K5" s="143"/>
      <c r="L5" s="3"/>
    </row>
    <row r="6" spans="1:12" ht="7.5" customHeight="1">
      <c r="A6" s="3"/>
      <c r="B6" s="5"/>
      <c r="C6" s="6"/>
      <c r="D6" s="6"/>
      <c r="E6" s="6"/>
      <c r="F6" s="6"/>
      <c r="G6" s="6"/>
      <c r="H6" s="6"/>
      <c r="I6" s="6"/>
      <c r="J6" s="6"/>
      <c r="K6" s="6"/>
      <c r="L6" s="3"/>
    </row>
    <row r="7" spans="1:12" ht="14.25" customHeight="1">
      <c r="A7" s="3"/>
      <c r="B7" s="2" t="s">
        <v>12</v>
      </c>
      <c r="C7" s="148"/>
      <c r="D7" s="148"/>
      <c r="E7" s="148"/>
      <c r="F7" s="148"/>
      <c r="G7" s="148"/>
      <c r="H7" s="148"/>
      <c r="I7" s="148"/>
      <c r="J7" s="2"/>
      <c r="K7" s="2"/>
      <c r="L7" s="3"/>
    </row>
    <row r="8" spans="1:12" ht="7.5" customHeight="1">
      <c r="A8" s="3"/>
      <c r="B8" s="2"/>
      <c r="C8" s="7"/>
      <c r="D8" s="7"/>
      <c r="E8" s="7"/>
      <c r="F8" s="7"/>
      <c r="G8" s="7"/>
      <c r="H8" s="7"/>
      <c r="I8" s="7"/>
      <c r="J8" s="2"/>
      <c r="K8" s="2"/>
      <c r="L8" s="3"/>
    </row>
    <row r="9" spans="1:12" ht="15" customHeight="1">
      <c r="A9" s="3"/>
      <c r="B9" s="2" t="s">
        <v>8</v>
      </c>
      <c r="C9" s="159"/>
      <c r="D9" s="159"/>
      <c r="E9" s="159"/>
      <c r="F9" s="159"/>
      <c r="G9" s="159"/>
      <c r="H9" s="159"/>
      <c r="I9" s="159"/>
      <c r="J9" s="2"/>
      <c r="K9" s="2"/>
      <c r="L9" s="3"/>
    </row>
    <row r="10" spans="1:12" ht="7.5" customHeight="1">
      <c r="A10" s="3"/>
      <c r="B10" s="2"/>
      <c r="C10" s="7"/>
      <c r="D10" s="7"/>
      <c r="E10" s="7"/>
      <c r="F10" s="7"/>
      <c r="G10" s="7"/>
      <c r="H10" s="7"/>
      <c r="I10" s="7"/>
      <c r="J10" s="2"/>
      <c r="K10" s="2"/>
      <c r="L10" s="3"/>
    </row>
    <row r="11" spans="1:12" ht="15" customHeight="1">
      <c r="A11" s="3"/>
      <c r="B11" s="2" t="s">
        <v>9</v>
      </c>
      <c r="C11" s="148"/>
      <c r="D11" s="148"/>
      <c r="E11" s="148"/>
      <c r="F11" s="148"/>
      <c r="G11" s="148"/>
      <c r="H11" s="148"/>
      <c r="I11" s="148"/>
      <c r="J11" s="2"/>
      <c r="K11" s="2"/>
      <c r="L11" s="3"/>
    </row>
    <row r="12" spans="1:12" ht="6.75" customHeight="1">
      <c r="A12" s="3"/>
      <c r="B12" s="2"/>
      <c r="C12" s="7"/>
      <c r="D12" s="7"/>
      <c r="E12" s="7"/>
      <c r="F12" s="7"/>
      <c r="G12" s="7"/>
      <c r="H12" s="7"/>
      <c r="I12" s="7"/>
      <c r="J12" s="2"/>
      <c r="K12" s="2"/>
      <c r="L12" s="3"/>
    </row>
    <row r="13" spans="1:12" ht="15" customHeight="1">
      <c r="A13" s="3"/>
      <c r="B13" s="2" t="s">
        <v>10</v>
      </c>
      <c r="C13" s="148"/>
      <c r="D13" s="148"/>
      <c r="E13" s="148"/>
      <c r="F13" s="148"/>
      <c r="G13" s="148"/>
      <c r="H13" s="148"/>
      <c r="I13" s="148"/>
      <c r="J13" s="2"/>
      <c r="K13" s="2"/>
      <c r="L13" s="3"/>
    </row>
    <row r="14" spans="1:12" ht="7.5" customHeight="1">
      <c r="A14" s="3"/>
      <c r="B14" s="2"/>
      <c r="C14" s="7"/>
      <c r="D14" s="7"/>
      <c r="E14" s="7"/>
      <c r="F14" s="7"/>
      <c r="G14" s="7"/>
      <c r="H14" s="7"/>
      <c r="I14" s="7"/>
      <c r="J14" s="2"/>
      <c r="K14" s="2"/>
      <c r="L14" s="3"/>
    </row>
    <row r="15" spans="1:12" ht="15" customHeight="1">
      <c r="A15" s="3"/>
      <c r="B15" s="2" t="s">
        <v>11</v>
      </c>
      <c r="C15" s="148"/>
      <c r="D15" s="148"/>
      <c r="E15" s="148"/>
      <c r="F15" s="148"/>
      <c r="G15" s="148"/>
      <c r="H15" s="148"/>
      <c r="I15" s="148"/>
      <c r="J15" s="2"/>
      <c r="K15" s="2"/>
      <c r="L15" s="3"/>
    </row>
    <row r="16" spans="1:12" ht="7.5" customHeight="1">
      <c r="A16" s="3"/>
      <c r="B16" s="2"/>
      <c r="C16" s="7"/>
      <c r="D16" s="7"/>
      <c r="E16" s="7"/>
      <c r="F16" s="7"/>
      <c r="G16" s="7"/>
      <c r="H16" s="7"/>
      <c r="I16" s="7"/>
      <c r="J16" s="2"/>
      <c r="K16" s="2"/>
      <c r="L16" s="3"/>
    </row>
    <row r="17" spans="1:14" ht="15" customHeight="1">
      <c r="A17" s="3"/>
      <c r="B17" s="2" t="s">
        <v>13</v>
      </c>
      <c r="C17" s="147"/>
      <c r="D17" s="147"/>
      <c r="E17" s="147"/>
      <c r="F17" s="147"/>
      <c r="G17" s="147"/>
      <c r="H17" s="147"/>
      <c r="I17" s="147"/>
      <c r="J17" s="2"/>
      <c r="K17" s="2"/>
      <c r="L17" s="3"/>
    </row>
    <row r="18" spans="1:14" ht="7.2" customHeight="1">
      <c r="A18" s="3"/>
      <c r="B18" s="2"/>
      <c r="C18" s="2"/>
      <c r="D18" s="2"/>
      <c r="E18" s="2"/>
      <c r="F18" s="2"/>
      <c r="G18" s="2"/>
      <c r="H18" s="2"/>
      <c r="I18" s="2"/>
      <c r="J18" s="2"/>
      <c r="K18" s="2"/>
      <c r="L18" s="3"/>
    </row>
    <row r="19" spans="1:14" ht="12.75" customHeight="1">
      <c r="A19" s="3"/>
      <c r="B19" s="3"/>
      <c r="C19" s="3"/>
      <c r="D19" s="3"/>
      <c r="E19" s="3"/>
      <c r="F19" s="3"/>
      <c r="G19" s="3"/>
      <c r="H19" s="3"/>
      <c r="I19" s="3"/>
      <c r="J19" s="3"/>
      <c r="K19" s="3"/>
      <c r="L19" s="3"/>
    </row>
    <row r="20" spans="1:14" ht="15" customHeight="1">
      <c r="A20" s="3"/>
      <c r="B20" s="143" t="s">
        <v>0</v>
      </c>
      <c r="C20" s="143"/>
      <c r="D20" s="143"/>
      <c r="E20" s="143"/>
      <c r="F20" s="143"/>
      <c r="G20" s="143"/>
      <c r="H20" s="143"/>
      <c r="I20" s="143"/>
      <c r="J20" s="143"/>
      <c r="K20" s="143"/>
      <c r="L20" s="3"/>
      <c r="M20" s="1"/>
    </row>
    <row r="21" spans="1:14" ht="7.5" customHeight="1">
      <c r="A21" s="3"/>
      <c r="B21" s="5"/>
      <c r="C21" s="5"/>
      <c r="D21" s="5"/>
      <c r="E21" s="5"/>
      <c r="F21" s="5"/>
      <c r="G21" s="5"/>
      <c r="H21" s="5"/>
      <c r="I21" s="5"/>
      <c r="J21" s="5"/>
      <c r="K21" s="5"/>
      <c r="L21" s="3"/>
      <c r="M21" s="1"/>
    </row>
    <row r="22" spans="1:14" ht="13.8">
      <c r="A22" s="3"/>
      <c r="B22" s="2" t="s">
        <v>30</v>
      </c>
      <c r="C22" s="153"/>
      <c r="D22" s="153"/>
      <c r="E22" s="153"/>
      <c r="F22" s="153"/>
      <c r="G22" s="153"/>
      <c r="H22" s="153"/>
      <c r="I22" s="153"/>
      <c r="J22" s="6"/>
      <c r="K22" s="6"/>
      <c r="L22" s="3"/>
    </row>
    <row r="23" spans="1:14" ht="7.5" customHeight="1">
      <c r="A23" s="3"/>
      <c r="B23" s="5"/>
      <c r="C23" s="6"/>
      <c r="D23" s="6"/>
      <c r="E23" s="6"/>
      <c r="F23" s="6"/>
      <c r="G23" s="6"/>
      <c r="H23" s="6"/>
      <c r="I23" s="6"/>
      <c r="J23" s="6"/>
      <c r="K23" s="6"/>
      <c r="L23" s="3"/>
    </row>
    <row r="24" spans="1:14" ht="15" customHeight="1">
      <c r="A24" s="3"/>
      <c r="B24" s="2" t="s">
        <v>1</v>
      </c>
      <c r="C24" s="8" t="str">
        <f>IF(E24=0," ",E24)</f>
        <v xml:space="preserve"> </v>
      </c>
      <c r="D24" s="9" t="s">
        <v>2</v>
      </c>
      <c r="E24" s="10"/>
      <c r="F24" s="75"/>
      <c r="G24" s="75" t="s">
        <v>53</v>
      </c>
      <c r="H24" s="151"/>
      <c r="I24" s="152"/>
      <c r="J24" s="2"/>
      <c r="K24" s="2"/>
      <c r="L24" s="3"/>
      <c r="M24" s="11"/>
      <c r="N24" s="1"/>
    </row>
    <row r="25" spans="1:14" ht="24" customHeight="1">
      <c r="A25" s="3"/>
      <c r="B25" s="2" t="s">
        <v>42</v>
      </c>
      <c r="C25" s="12"/>
      <c r="D25" s="2"/>
      <c r="E25" s="13"/>
      <c r="F25" s="23"/>
      <c r="G25" s="154" t="s">
        <v>84</v>
      </c>
      <c r="H25" s="154"/>
      <c r="I25" s="154"/>
      <c r="J25" s="2"/>
      <c r="K25" s="2"/>
      <c r="L25" s="3"/>
    </row>
    <row r="26" spans="1:14">
      <c r="A26" s="3"/>
      <c r="B26" s="2"/>
      <c r="C26" s="2"/>
      <c r="D26" s="2"/>
      <c r="E26" s="2"/>
      <c r="F26" s="2"/>
      <c r="G26" s="2"/>
      <c r="H26" s="2"/>
      <c r="I26" s="2"/>
      <c r="J26" s="2"/>
      <c r="K26" s="2"/>
      <c r="L26" s="3"/>
    </row>
    <row r="27" spans="1:14" ht="15" customHeight="1">
      <c r="A27" s="3"/>
      <c r="B27" s="2" t="s">
        <v>3</v>
      </c>
      <c r="C27" s="148"/>
      <c r="D27" s="148"/>
      <c r="E27" s="148"/>
      <c r="F27" s="14"/>
      <c r="G27" s="9" t="s">
        <v>26</v>
      </c>
      <c r="H27" s="150"/>
      <c r="I27" s="150"/>
      <c r="J27" s="2"/>
      <c r="K27" s="2"/>
      <c r="L27" s="3"/>
    </row>
    <row r="28" spans="1:14" ht="12" customHeight="1">
      <c r="A28" s="3"/>
      <c r="B28" s="2"/>
      <c r="C28" s="7"/>
      <c r="D28" s="7"/>
      <c r="E28" s="7"/>
      <c r="F28" s="14"/>
      <c r="G28" s="2"/>
      <c r="H28" s="89"/>
      <c r="I28" s="15" t="str">
        <f>IF(OR(H27="",H29=""),"",IF(H29&gt;=H27,"Einlass ist später oder gleich der Beginnzeit",""))</f>
        <v/>
      </c>
      <c r="J28" s="2"/>
      <c r="K28" s="2"/>
      <c r="L28" s="3"/>
    </row>
    <row r="29" spans="1:14" ht="12.75" customHeight="1">
      <c r="A29" s="3"/>
      <c r="B29" s="2" t="s">
        <v>9</v>
      </c>
      <c r="C29" s="148"/>
      <c r="D29" s="148"/>
      <c r="E29" s="148"/>
      <c r="F29" s="14"/>
      <c r="G29" s="9" t="s">
        <v>31</v>
      </c>
      <c r="H29" s="150"/>
      <c r="I29" s="150"/>
      <c r="J29" s="14"/>
      <c r="K29" s="14"/>
      <c r="L29" s="3"/>
      <c r="M29" s="16"/>
      <c r="N29" s="16"/>
    </row>
    <row r="30" spans="1:14" ht="8.25" customHeight="1">
      <c r="A30" s="3"/>
      <c r="B30" s="2"/>
      <c r="C30" s="7"/>
      <c r="D30" s="7"/>
      <c r="E30" s="7"/>
      <c r="F30" s="14"/>
      <c r="G30" s="14"/>
      <c r="H30" s="7"/>
      <c r="I30" s="7"/>
      <c r="J30" s="14"/>
      <c r="K30" s="14"/>
      <c r="L30" s="3"/>
    </row>
    <row r="31" spans="1:14" ht="12.75" customHeight="1">
      <c r="A31" s="3"/>
      <c r="B31" s="2" t="s">
        <v>55</v>
      </c>
      <c r="C31" s="17"/>
      <c r="D31" s="9" t="s">
        <v>27</v>
      </c>
      <c r="E31" s="18"/>
      <c r="F31" s="14"/>
      <c r="G31" s="19" t="s">
        <v>54</v>
      </c>
      <c r="H31" s="149"/>
      <c r="I31" s="149"/>
      <c r="J31" s="14"/>
      <c r="K31" s="14"/>
      <c r="L31" s="3"/>
    </row>
    <row r="32" spans="1:14" ht="7.2" customHeight="1">
      <c r="A32" s="3"/>
      <c r="B32" s="2"/>
      <c r="C32" s="14"/>
      <c r="D32" s="14"/>
      <c r="E32" s="14"/>
      <c r="F32" s="14"/>
      <c r="G32" s="14"/>
      <c r="H32" s="14"/>
      <c r="I32" s="14"/>
      <c r="J32" s="14"/>
      <c r="K32" s="14"/>
      <c r="L32" s="3"/>
    </row>
    <row r="33" spans="1:12" ht="12.75" customHeight="1">
      <c r="A33" s="3"/>
      <c r="B33" s="3"/>
      <c r="C33" s="3"/>
      <c r="D33" s="3"/>
      <c r="E33" s="3"/>
      <c r="F33" s="3"/>
      <c r="G33" s="3"/>
      <c r="H33" s="3"/>
      <c r="I33" s="3"/>
      <c r="J33" s="3"/>
      <c r="K33" s="3"/>
      <c r="L33" s="3"/>
    </row>
    <row r="34" spans="1:12" s="1" customFormat="1" ht="15" customHeight="1">
      <c r="A34" s="3"/>
      <c r="B34" s="155" t="s">
        <v>229</v>
      </c>
      <c r="C34" s="155"/>
      <c r="D34" s="155"/>
      <c r="E34" s="155"/>
      <c r="F34" s="155"/>
      <c r="G34" s="155"/>
      <c r="H34" s="155"/>
      <c r="I34" s="155"/>
      <c r="J34" s="155"/>
      <c r="K34" s="155"/>
      <c r="L34" s="3"/>
    </row>
    <row r="35" spans="1:12" s="1" customFormat="1">
      <c r="A35" s="3"/>
      <c r="B35" s="74"/>
      <c r="C35" s="74"/>
      <c r="D35" s="74"/>
      <c r="E35" s="74"/>
      <c r="F35" s="74"/>
      <c r="G35" s="74"/>
      <c r="H35" s="74"/>
      <c r="I35" s="74"/>
      <c r="J35" s="74"/>
      <c r="K35" s="74"/>
      <c r="L35" s="3"/>
    </row>
    <row r="36" spans="1:12" s="1" customFormat="1" ht="13.2" customHeight="1">
      <c r="A36" s="3"/>
      <c r="B36" s="100" t="s">
        <v>222</v>
      </c>
      <c r="C36" s="100" t="s">
        <v>224</v>
      </c>
      <c r="D36" s="100" t="s">
        <v>94</v>
      </c>
      <c r="E36" s="100" t="s">
        <v>225</v>
      </c>
      <c r="F36" s="100" t="s">
        <v>223</v>
      </c>
      <c r="G36" s="100" t="s">
        <v>226</v>
      </c>
      <c r="H36" s="100" t="s">
        <v>227</v>
      </c>
      <c r="I36" s="74"/>
      <c r="J36" s="74"/>
      <c r="K36" s="74"/>
      <c r="L36" s="3"/>
    </row>
    <row r="37" spans="1:12" s="1" customFormat="1">
      <c r="A37" s="3"/>
      <c r="B37" s="100" t="s">
        <v>14</v>
      </c>
      <c r="C37" s="125"/>
      <c r="D37" s="125"/>
      <c r="E37" s="125"/>
      <c r="F37" s="125"/>
      <c r="G37" s="125"/>
      <c r="H37" s="125"/>
      <c r="I37" s="74"/>
      <c r="J37" s="74"/>
      <c r="K37" s="74"/>
      <c r="L37" s="3"/>
    </row>
    <row r="38" spans="1:12" s="1" customFormat="1" ht="13.2" customHeight="1">
      <c r="A38" s="3"/>
      <c r="B38" s="156" t="s">
        <v>228</v>
      </c>
      <c r="C38" s="156"/>
      <c r="D38" s="156"/>
      <c r="E38" s="156"/>
      <c r="F38" s="156"/>
      <c r="G38" s="156"/>
      <c r="H38" s="156"/>
      <c r="I38" s="74"/>
      <c r="J38" s="74"/>
      <c r="K38" s="74"/>
      <c r="L38" s="3"/>
    </row>
    <row r="39" spans="1:12" s="1" customFormat="1" ht="7.2" customHeight="1">
      <c r="A39" s="3"/>
      <c r="B39" s="95"/>
      <c r="C39" s="95"/>
      <c r="D39" s="95"/>
      <c r="E39" s="95"/>
      <c r="F39" s="95"/>
      <c r="G39" s="95"/>
      <c r="H39" s="95"/>
      <c r="I39" s="74"/>
      <c r="J39" s="74"/>
      <c r="K39" s="74"/>
      <c r="L39" s="3"/>
    </row>
    <row r="40" spans="1:12" ht="12.75" customHeight="1">
      <c r="A40" s="3"/>
      <c r="B40" s="3"/>
      <c r="C40" s="3"/>
      <c r="D40" s="3"/>
      <c r="E40" s="3"/>
      <c r="F40" s="3"/>
      <c r="G40" s="3"/>
      <c r="H40" s="3"/>
      <c r="I40" s="3"/>
      <c r="J40" s="3"/>
      <c r="K40" s="3"/>
      <c r="L40" s="3"/>
    </row>
    <row r="41" spans="1:12" ht="15" customHeight="1">
      <c r="A41" s="3"/>
      <c r="B41" s="143" t="s">
        <v>4</v>
      </c>
      <c r="C41" s="143"/>
      <c r="D41" s="143"/>
      <c r="E41" s="143"/>
      <c r="F41" s="143"/>
      <c r="G41" s="143"/>
      <c r="H41" s="143"/>
      <c r="I41" s="143"/>
      <c r="J41" s="143"/>
      <c r="K41" s="143"/>
      <c r="L41" s="3"/>
    </row>
    <row r="42" spans="1:12" ht="8.25" customHeight="1">
      <c r="A42" s="3"/>
      <c r="B42" s="7"/>
      <c r="C42" s="7"/>
      <c r="D42" s="7"/>
      <c r="E42" s="7"/>
      <c r="F42" s="7"/>
      <c r="G42" s="7"/>
      <c r="H42" s="7"/>
      <c r="I42" s="7"/>
      <c r="J42" s="7"/>
      <c r="K42" s="7"/>
      <c r="L42" s="3"/>
    </row>
    <row r="43" spans="1:12">
      <c r="A43" s="3"/>
      <c r="B43" s="2" t="s">
        <v>46</v>
      </c>
      <c r="C43" s="138"/>
      <c r="D43" s="138"/>
      <c r="E43" s="138"/>
      <c r="F43" s="138"/>
      <c r="G43" s="138"/>
      <c r="H43" s="138"/>
      <c r="I43" s="138"/>
      <c r="J43" s="7"/>
      <c r="K43" s="7"/>
      <c r="L43" s="3"/>
    </row>
    <row r="44" spans="1:12" ht="7.5" customHeight="1">
      <c r="A44" s="3"/>
      <c r="B44" s="2"/>
      <c r="C44" s="20"/>
      <c r="D44" s="20"/>
      <c r="E44" s="20"/>
      <c r="F44" s="20"/>
      <c r="G44" s="20"/>
      <c r="H44" s="20"/>
      <c r="I44" s="20"/>
      <c r="J44" s="7"/>
      <c r="K44" s="7"/>
      <c r="L44" s="3"/>
    </row>
    <row r="45" spans="1:12">
      <c r="A45" s="3"/>
      <c r="B45" s="2" t="s">
        <v>5</v>
      </c>
      <c r="C45" s="138"/>
      <c r="D45" s="138"/>
      <c r="E45" s="138"/>
      <c r="F45" s="138"/>
      <c r="G45" s="138"/>
      <c r="H45" s="138"/>
      <c r="I45" s="138"/>
      <c r="J45" s="7"/>
      <c r="K45" s="7"/>
      <c r="L45" s="3"/>
    </row>
    <row r="46" spans="1:12" ht="7.5" customHeight="1">
      <c r="A46" s="3"/>
      <c r="B46" s="2"/>
      <c r="C46" s="20"/>
      <c r="D46" s="20"/>
      <c r="E46" s="20"/>
      <c r="F46" s="20"/>
      <c r="G46" s="20"/>
      <c r="H46" s="20"/>
      <c r="I46" s="20"/>
      <c r="J46" s="2"/>
      <c r="K46" s="7"/>
      <c r="L46" s="3"/>
    </row>
    <row r="47" spans="1:12">
      <c r="A47" s="3"/>
      <c r="B47" s="2" t="s">
        <v>30</v>
      </c>
      <c r="C47" s="139" t="str">
        <f>IF(C22=0,"",C22)</f>
        <v/>
      </c>
      <c r="D47" s="139"/>
      <c r="E47" s="139"/>
      <c r="F47" s="139"/>
      <c r="G47" s="139"/>
      <c r="H47" s="139"/>
      <c r="I47" s="139"/>
      <c r="J47" s="7"/>
      <c r="K47" s="7"/>
      <c r="L47" s="3"/>
    </row>
    <row r="48" spans="1:12" ht="7.5" customHeight="1">
      <c r="A48" s="3"/>
      <c r="B48" s="2"/>
      <c r="C48" s="20"/>
      <c r="D48" s="20"/>
      <c r="E48" s="20"/>
      <c r="F48" s="20"/>
      <c r="G48" s="20"/>
      <c r="H48" s="20"/>
      <c r="I48" s="20"/>
      <c r="J48" s="7"/>
      <c r="K48" s="7"/>
      <c r="L48" s="3"/>
    </row>
    <row r="49" spans="1:13">
      <c r="A49" s="3"/>
      <c r="B49" s="2" t="s">
        <v>6</v>
      </c>
      <c r="C49" s="138"/>
      <c r="D49" s="138"/>
      <c r="E49" s="138"/>
      <c r="F49" s="138"/>
      <c r="G49" s="138"/>
      <c r="H49" s="138"/>
      <c r="I49" s="138"/>
      <c r="J49" s="7"/>
      <c r="K49" s="7"/>
      <c r="L49" s="3"/>
    </row>
    <row r="50" spans="1:13" ht="7.5" customHeight="1">
      <c r="A50" s="3"/>
      <c r="B50" s="2"/>
      <c r="C50" s="7"/>
      <c r="D50" s="7"/>
      <c r="E50" s="7"/>
      <c r="F50" s="7"/>
      <c r="G50" s="7"/>
      <c r="H50" s="7"/>
      <c r="I50" s="7"/>
      <c r="J50" s="7"/>
      <c r="K50" s="7"/>
      <c r="L50" s="3"/>
    </row>
    <row r="51" spans="1:13">
      <c r="A51" s="3"/>
      <c r="B51" s="2" t="s">
        <v>230</v>
      </c>
      <c r="C51" s="138"/>
      <c r="D51" s="138"/>
      <c r="E51" s="138"/>
      <c r="F51" s="138"/>
      <c r="G51" s="138"/>
      <c r="H51" s="138"/>
      <c r="I51" s="138"/>
      <c r="J51" s="7"/>
      <c r="K51" s="7"/>
      <c r="L51" s="3"/>
    </row>
    <row r="52" spans="1:13" ht="7.2" customHeight="1">
      <c r="A52" s="3"/>
      <c r="B52" s="2"/>
      <c r="C52" s="7"/>
      <c r="D52" s="7"/>
      <c r="E52" s="7"/>
      <c r="F52" s="7"/>
      <c r="G52" s="7"/>
      <c r="H52" s="7"/>
      <c r="I52" s="7"/>
      <c r="J52" s="7"/>
      <c r="K52" s="7"/>
      <c r="L52" s="3"/>
    </row>
    <row r="53" spans="1:13" ht="12.75" customHeight="1">
      <c r="A53" s="3"/>
      <c r="B53" s="3"/>
      <c r="C53" s="3"/>
      <c r="D53" s="3"/>
      <c r="E53" s="3"/>
      <c r="F53" s="3"/>
      <c r="G53" s="3"/>
      <c r="H53" s="3"/>
      <c r="I53" s="3"/>
      <c r="J53" s="3"/>
      <c r="K53" s="3"/>
      <c r="L53" s="3"/>
    </row>
    <row r="54" spans="1:13" ht="15" customHeight="1">
      <c r="A54" s="3"/>
      <c r="B54" s="141" t="s">
        <v>28</v>
      </c>
      <c r="C54" s="141"/>
      <c r="D54" s="141"/>
      <c r="E54" s="141"/>
      <c r="F54" s="141"/>
      <c r="G54" s="141"/>
      <c r="H54" s="141"/>
      <c r="I54" s="141"/>
      <c r="J54" s="141"/>
      <c r="K54" s="141"/>
      <c r="L54" s="3"/>
    </row>
    <row r="55" spans="1:13" ht="6" customHeight="1">
      <c r="A55" s="3"/>
      <c r="B55" s="74"/>
      <c r="C55" s="74"/>
      <c r="D55" s="74"/>
      <c r="E55" s="74"/>
      <c r="F55" s="74"/>
      <c r="G55" s="74"/>
      <c r="H55" s="74"/>
      <c r="I55" s="74"/>
      <c r="J55" s="74"/>
      <c r="K55" s="74"/>
      <c r="L55" s="3"/>
    </row>
    <row r="56" spans="1:13" ht="12.9" customHeight="1">
      <c r="A56" s="3"/>
      <c r="B56" s="98" t="s">
        <v>221</v>
      </c>
      <c r="C56" s="96"/>
      <c r="D56" s="97" t="s">
        <v>38</v>
      </c>
      <c r="E56" s="146" t="s">
        <v>283</v>
      </c>
      <c r="F56" s="146"/>
      <c r="G56" s="146"/>
      <c r="H56" s="146"/>
      <c r="I56" s="146"/>
      <c r="J56" s="146"/>
      <c r="K56" s="146"/>
      <c r="L56" s="3"/>
      <c r="M56" s="1"/>
    </row>
    <row r="57" spans="1:13" ht="12.9" customHeight="1">
      <c r="A57" s="3"/>
      <c r="B57" s="25"/>
      <c r="C57" s="99">
        <f>IF(C56&gt;2,(C56-2)*25,0)</f>
        <v>0</v>
      </c>
      <c r="D57" s="2" t="s">
        <v>270</v>
      </c>
      <c r="E57" s="146"/>
      <c r="F57" s="146"/>
      <c r="G57" s="146"/>
      <c r="H57" s="146"/>
      <c r="I57" s="146"/>
      <c r="J57" s="146"/>
      <c r="K57" s="146"/>
      <c r="L57" s="3"/>
    </row>
    <row r="58" spans="1:13" ht="25.5" customHeight="1">
      <c r="A58" s="3"/>
      <c r="B58" s="25"/>
      <c r="C58" s="74"/>
      <c r="D58" s="74"/>
      <c r="E58" s="146"/>
      <c r="F58" s="146"/>
      <c r="G58" s="146"/>
      <c r="H58" s="146"/>
      <c r="I58" s="146"/>
      <c r="J58" s="146"/>
      <c r="K58" s="146"/>
      <c r="L58" s="3"/>
    </row>
    <row r="59" spans="1:13" ht="7.2" customHeight="1">
      <c r="A59" s="3"/>
      <c r="B59" s="74"/>
      <c r="C59" s="74"/>
      <c r="D59" s="74"/>
      <c r="E59" s="146"/>
      <c r="F59" s="146"/>
      <c r="G59" s="146"/>
      <c r="H59" s="146"/>
      <c r="I59" s="146"/>
      <c r="J59" s="146"/>
      <c r="K59" s="146"/>
      <c r="L59" s="3"/>
    </row>
    <row r="60" spans="1:13" hidden="1">
      <c r="A60" s="3"/>
      <c r="B60" s="2"/>
      <c r="C60" s="21"/>
      <c r="D60" s="21"/>
      <c r="E60" s="21"/>
      <c r="F60" s="21"/>
      <c r="G60" s="21"/>
      <c r="H60" s="21"/>
      <c r="I60" s="21"/>
      <c r="J60" s="2"/>
      <c r="K60" s="2"/>
      <c r="L60" s="3"/>
    </row>
    <row r="61" spans="1:13" ht="7.5" hidden="1" customHeight="1">
      <c r="A61" s="3"/>
      <c r="B61" s="2"/>
      <c r="C61" s="21"/>
      <c r="D61" s="21"/>
      <c r="E61" s="21"/>
      <c r="F61" s="21"/>
      <c r="G61" s="21"/>
      <c r="H61" s="21"/>
      <c r="I61" s="21"/>
      <c r="J61" s="2"/>
      <c r="K61" s="2"/>
      <c r="L61" s="3"/>
    </row>
    <row r="62" spans="1:13" ht="7.5" hidden="1" customHeight="1">
      <c r="A62" s="3"/>
      <c r="B62" s="2"/>
      <c r="C62" s="23"/>
      <c r="D62" s="24"/>
      <c r="E62" s="24"/>
      <c r="F62" s="24"/>
      <c r="G62" s="25"/>
      <c r="H62" s="24"/>
      <c r="I62" s="24"/>
      <c r="J62" s="2"/>
      <c r="K62" s="2"/>
      <c r="L62" s="3"/>
    </row>
    <row r="63" spans="1:13" ht="12.75" customHeight="1">
      <c r="A63" s="3"/>
      <c r="B63" s="3"/>
      <c r="C63" s="3"/>
      <c r="D63" s="3"/>
      <c r="E63" s="3"/>
      <c r="F63" s="3"/>
      <c r="G63" s="3"/>
      <c r="H63" s="3"/>
      <c r="I63" s="3"/>
      <c r="J63" s="3"/>
      <c r="K63" s="3"/>
      <c r="L63" s="3"/>
    </row>
    <row r="64" spans="1:13" ht="15" customHeight="1">
      <c r="A64" s="3"/>
      <c r="B64" s="143" t="s">
        <v>15</v>
      </c>
      <c r="C64" s="143"/>
      <c r="D64" s="143"/>
      <c r="E64" s="143"/>
      <c r="F64" s="143"/>
      <c r="G64" s="143"/>
      <c r="H64" s="143"/>
      <c r="I64" s="143"/>
      <c r="J64" s="143"/>
      <c r="K64" s="143"/>
      <c r="L64" s="3"/>
    </row>
    <row r="65" spans="1:20" ht="7.5" customHeight="1">
      <c r="A65" s="3"/>
      <c r="B65" s="26"/>
      <c r="C65" s="27"/>
      <c r="D65" s="27"/>
      <c r="E65" s="27"/>
      <c r="F65" s="27"/>
      <c r="G65" s="27"/>
      <c r="H65" s="27"/>
      <c r="I65" s="27"/>
      <c r="J65" s="27"/>
      <c r="K65" s="27"/>
      <c r="L65" s="3"/>
    </row>
    <row r="66" spans="1:20" ht="17.25" customHeight="1">
      <c r="A66" s="3"/>
      <c r="B66" s="28" t="s">
        <v>85</v>
      </c>
      <c r="C66" s="29"/>
      <c r="D66" s="29"/>
      <c r="E66" s="29"/>
      <c r="F66" s="29"/>
      <c r="G66" s="29"/>
      <c r="H66" s="29"/>
      <c r="I66" s="29"/>
      <c r="J66" s="27"/>
      <c r="K66" s="27"/>
      <c r="L66" s="3"/>
    </row>
    <row r="67" spans="1:20" ht="7.5" customHeight="1">
      <c r="A67" s="3"/>
      <c r="B67" s="30"/>
      <c r="C67" s="29"/>
      <c r="D67" s="29"/>
      <c r="E67" s="29"/>
      <c r="F67" s="29"/>
      <c r="G67" s="29"/>
      <c r="H67" s="29"/>
      <c r="I67" s="29"/>
      <c r="J67" s="27"/>
      <c r="K67" s="27"/>
      <c r="L67" s="3"/>
    </row>
    <row r="68" spans="1:20" ht="36" customHeight="1">
      <c r="A68" s="3"/>
      <c r="B68" s="31" t="s">
        <v>62</v>
      </c>
      <c r="C68" s="33" t="s">
        <v>86</v>
      </c>
      <c r="D68" s="33" t="s">
        <v>56</v>
      </c>
      <c r="E68" s="32" t="s">
        <v>57</v>
      </c>
      <c r="F68" s="32" t="s">
        <v>260</v>
      </c>
      <c r="G68" s="33" t="s">
        <v>58</v>
      </c>
      <c r="H68" s="33" t="s">
        <v>60</v>
      </c>
      <c r="I68" s="33" t="s">
        <v>59</v>
      </c>
      <c r="J68" s="27"/>
      <c r="K68" s="27"/>
      <c r="L68" s="3"/>
      <c r="M68" s="1" t="s">
        <v>61</v>
      </c>
      <c r="O68" s="1" t="s">
        <v>82</v>
      </c>
      <c r="Q68" s="1" t="s">
        <v>83</v>
      </c>
    </row>
    <row r="69" spans="1:20" ht="13.8">
      <c r="A69" s="3"/>
      <c r="B69" s="34" t="s">
        <v>18</v>
      </c>
      <c r="C69" s="35"/>
      <c r="D69" s="35"/>
      <c r="E69" s="35"/>
      <c r="F69" s="129">
        <f t="shared" ref="F69:F74" si="0">ROUND($C69*0.1,1)</f>
        <v>0</v>
      </c>
      <c r="G69" s="130">
        <f t="shared" ref="G69:G74" si="1">IF($C69&gt;0,IFERROR(IF(LARGE($C$69:$C$74,1)&lt;8.01,0.8,1.2),0),0)</f>
        <v>0</v>
      </c>
      <c r="H69" s="37">
        <f t="shared" ref="H69:H74" si="2">$C69+$D69+$E69+$F69+$G69</f>
        <v>0</v>
      </c>
      <c r="I69" s="38">
        <f>IF(M69&lt;0,"",ROUND(M69,1))</f>
        <v>0</v>
      </c>
      <c r="J69" s="27"/>
      <c r="K69" s="27"/>
      <c r="L69" s="3"/>
      <c r="M69" s="39">
        <f t="shared" ref="M69:M74" si="3">IF($C69=0,0,IF(Fünf_EUR_AboRabatt,$H69-5,IF(Zehn_Prozent_AboRabatt,ROUND($H69-($H69/100*10),1),0)))</f>
        <v>0</v>
      </c>
      <c r="O69" s="39">
        <f t="shared" ref="O69:O74" si="4">H69-I69</f>
        <v>0</v>
      </c>
      <c r="Q69" s="40">
        <f>MAX(O69:O90)</f>
        <v>0</v>
      </c>
      <c r="S69" s="41"/>
      <c r="T69" s="41"/>
    </row>
    <row r="70" spans="1:20" ht="13.8">
      <c r="A70" s="3"/>
      <c r="B70" s="34" t="s">
        <v>19</v>
      </c>
      <c r="C70" s="42"/>
      <c r="D70" s="42"/>
      <c r="E70" s="42"/>
      <c r="F70" s="43">
        <f t="shared" si="0"/>
        <v>0</v>
      </c>
      <c r="G70" s="44">
        <f t="shared" si="1"/>
        <v>0</v>
      </c>
      <c r="H70" s="45">
        <f t="shared" si="2"/>
        <v>0</v>
      </c>
      <c r="I70" s="46">
        <f t="shared" ref="I70:I74" si="5">IF(M70&lt;0,"",ROUND(M70,1))</f>
        <v>0</v>
      </c>
      <c r="J70" s="27"/>
      <c r="K70" s="27"/>
      <c r="L70" s="3"/>
      <c r="M70" s="39">
        <f t="shared" si="3"/>
        <v>0</v>
      </c>
      <c r="O70" s="39">
        <f t="shared" si="4"/>
        <v>0</v>
      </c>
      <c r="S70" s="41"/>
      <c r="T70" s="41"/>
    </row>
    <row r="71" spans="1:20" ht="13.8">
      <c r="A71" s="3"/>
      <c r="B71" s="34" t="s">
        <v>20</v>
      </c>
      <c r="C71" s="47"/>
      <c r="D71" s="47"/>
      <c r="E71" s="47"/>
      <c r="F71" s="48">
        <f t="shared" si="0"/>
        <v>0</v>
      </c>
      <c r="G71" s="44">
        <f t="shared" si="1"/>
        <v>0</v>
      </c>
      <c r="H71" s="45">
        <f t="shared" si="2"/>
        <v>0</v>
      </c>
      <c r="I71" s="46">
        <f t="shared" si="5"/>
        <v>0</v>
      </c>
      <c r="J71" s="27"/>
      <c r="K71" s="27"/>
      <c r="L71" s="3"/>
      <c r="M71" s="39">
        <f t="shared" si="3"/>
        <v>0</v>
      </c>
      <c r="O71" s="39">
        <f t="shared" si="4"/>
        <v>0</v>
      </c>
      <c r="S71" s="41"/>
      <c r="T71" s="41"/>
    </row>
    <row r="72" spans="1:20" ht="13.8">
      <c r="A72" s="3"/>
      <c r="B72" s="34" t="s">
        <v>21</v>
      </c>
      <c r="C72" s="47"/>
      <c r="D72" s="47"/>
      <c r="E72" s="47"/>
      <c r="F72" s="48">
        <f t="shared" si="0"/>
        <v>0</v>
      </c>
      <c r="G72" s="44">
        <f t="shared" si="1"/>
        <v>0</v>
      </c>
      <c r="H72" s="45">
        <f t="shared" si="2"/>
        <v>0</v>
      </c>
      <c r="I72" s="46">
        <f t="shared" si="5"/>
        <v>0</v>
      </c>
      <c r="J72" s="27"/>
      <c r="K72" s="27"/>
      <c r="L72" s="3"/>
      <c r="M72" s="39">
        <f t="shared" si="3"/>
        <v>0</v>
      </c>
      <c r="O72" s="39">
        <f t="shared" si="4"/>
        <v>0</v>
      </c>
      <c r="S72" s="41"/>
      <c r="T72" s="41"/>
    </row>
    <row r="73" spans="1:20" ht="13.8">
      <c r="A73" s="3"/>
      <c r="B73" s="34" t="s">
        <v>32</v>
      </c>
      <c r="C73" s="47"/>
      <c r="D73" s="47"/>
      <c r="E73" s="47"/>
      <c r="F73" s="48">
        <f t="shared" si="0"/>
        <v>0</v>
      </c>
      <c r="G73" s="44">
        <f t="shared" si="1"/>
        <v>0</v>
      </c>
      <c r="H73" s="45">
        <f t="shared" si="2"/>
        <v>0</v>
      </c>
      <c r="I73" s="46">
        <f t="shared" si="5"/>
        <v>0</v>
      </c>
      <c r="J73" s="27"/>
      <c r="K73" s="27"/>
      <c r="L73" s="3"/>
      <c r="M73" s="39">
        <f t="shared" si="3"/>
        <v>0</v>
      </c>
      <c r="O73" s="39">
        <f t="shared" si="4"/>
        <v>0</v>
      </c>
      <c r="R73" s="49"/>
      <c r="S73" s="41"/>
      <c r="T73" s="41"/>
    </row>
    <row r="74" spans="1:20" ht="13.8">
      <c r="A74" s="3"/>
      <c r="B74" s="34" t="s">
        <v>33</v>
      </c>
      <c r="C74" s="50"/>
      <c r="D74" s="50"/>
      <c r="E74" s="50"/>
      <c r="F74" s="51">
        <f t="shared" si="0"/>
        <v>0</v>
      </c>
      <c r="G74" s="52">
        <f t="shared" si="1"/>
        <v>0</v>
      </c>
      <c r="H74" s="53">
        <f t="shared" si="2"/>
        <v>0</v>
      </c>
      <c r="I74" s="53">
        <f t="shared" si="5"/>
        <v>0</v>
      </c>
      <c r="J74" s="27"/>
      <c r="K74" s="27"/>
      <c r="L74" s="3"/>
      <c r="M74" s="86">
        <f t="shared" si="3"/>
        <v>0</v>
      </c>
      <c r="O74" s="39">
        <f t="shared" si="4"/>
        <v>0</v>
      </c>
      <c r="S74" s="41"/>
      <c r="T74" s="41"/>
    </row>
    <row r="75" spans="1:20" ht="7.2" customHeight="1">
      <c r="A75" s="3"/>
      <c r="B75" s="27"/>
      <c r="C75" s="27"/>
      <c r="D75" s="27"/>
      <c r="E75" s="27"/>
      <c r="F75" s="27"/>
      <c r="G75" s="27"/>
      <c r="H75" s="27"/>
      <c r="I75" s="27"/>
      <c r="J75" s="27"/>
      <c r="K75" s="27"/>
      <c r="L75" s="3"/>
      <c r="O75" s="84"/>
    </row>
    <row r="76" spans="1:20" ht="36" customHeight="1">
      <c r="A76" s="3"/>
      <c r="B76" s="54" t="s">
        <v>63</v>
      </c>
      <c r="C76" s="33" t="s">
        <v>86</v>
      </c>
      <c r="D76" s="33" t="s">
        <v>56</v>
      </c>
      <c r="E76" s="32" t="s">
        <v>57</v>
      </c>
      <c r="F76" s="32" t="s">
        <v>260</v>
      </c>
      <c r="G76" s="33" t="s">
        <v>58</v>
      </c>
      <c r="H76" s="33" t="s">
        <v>60</v>
      </c>
      <c r="I76" s="33" t="s">
        <v>59</v>
      </c>
      <c r="J76" s="27"/>
      <c r="K76" s="27"/>
      <c r="L76" s="3"/>
      <c r="M76" s="1" t="s">
        <v>61</v>
      </c>
      <c r="O76" s="83"/>
    </row>
    <row r="77" spans="1:20" ht="13.8">
      <c r="A77" s="3"/>
      <c r="B77" s="34" t="s">
        <v>18</v>
      </c>
      <c r="C77" s="35"/>
      <c r="D77" s="35"/>
      <c r="E77" s="35"/>
      <c r="F77" s="80">
        <f t="shared" ref="F77:F82" si="6">ROUND($C77*0.1,1)</f>
        <v>0</v>
      </c>
      <c r="G77" s="44">
        <f>IF($C77&gt;0,IF(LARGE($G$69:$G$74,1)=0.8,0.8,IF(LARGE($G$69:$G$74,1)=1.2,1.2,IFERROR(IF(LARGE($C$77:$C$82,1)&lt;8.01,0.8,1.2),0))),0)</f>
        <v>0</v>
      </c>
      <c r="H77" s="37">
        <f t="shared" ref="H77:H82" si="7">$C77+$D77+$E77+$F77+$G77</f>
        <v>0</v>
      </c>
      <c r="I77" s="38">
        <f t="shared" ref="I77:I82" si="8">IF(M77&lt;0,"",ROUND(M77,1))</f>
        <v>0</v>
      </c>
      <c r="J77" s="27"/>
      <c r="K77" s="27"/>
      <c r="L77" s="3"/>
      <c r="M77" s="39">
        <f t="shared" ref="M77:M82" si="9">IF($C77=0,0,IF(Fünf_EUR_AboRabatt,$H77-5,IF(Zehn_Prozent_AboRabatt,ROUND($H77-($H77/100*10),1),0)))</f>
        <v>0</v>
      </c>
      <c r="O77" s="39">
        <f t="shared" ref="O77:O82" si="10">H77-I77</f>
        <v>0</v>
      </c>
      <c r="Q77" s="41"/>
    </row>
    <row r="78" spans="1:20" ht="13.8">
      <c r="A78" s="3"/>
      <c r="B78" s="34" t="s">
        <v>19</v>
      </c>
      <c r="C78" s="42"/>
      <c r="D78" s="42"/>
      <c r="E78" s="42"/>
      <c r="F78" s="80">
        <f t="shared" si="6"/>
        <v>0</v>
      </c>
      <c r="G78" s="44">
        <f>IF($C78&gt;0,IF(LARGE($G$69:$G$74,1)=0.8,0.8,IF(LARGE($G$69:$G$74,1)=1.2,1.2,IFERROR(IF(LARGE($C$77:$C$82,1)&lt;8.01,0.8,1.2),0))),0)</f>
        <v>0</v>
      </c>
      <c r="H78" s="45">
        <f t="shared" si="7"/>
        <v>0</v>
      </c>
      <c r="I78" s="46">
        <f t="shared" si="8"/>
        <v>0</v>
      </c>
      <c r="J78" s="27"/>
      <c r="K78" s="27"/>
      <c r="L78" s="3"/>
      <c r="M78" s="39">
        <f t="shared" si="9"/>
        <v>0</v>
      </c>
      <c r="O78" s="39">
        <f t="shared" si="10"/>
        <v>0</v>
      </c>
    </row>
    <row r="79" spans="1:20" ht="13.8">
      <c r="A79" s="3"/>
      <c r="B79" s="34" t="s">
        <v>20</v>
      </c>
      <c r="C79" s="47"/>
      <c r="D79" s="47"/>
      <c r="E79" s="47"/>
      <c r="F79" s="80">
        <f t="shared" si="6"/>
        <v>0</v>
      </c>
      <c r="G79" s="44">
        <f t="shared" ref="G79:G82" si="11">IF($C79&gt;0,IF(LARGE($G$69:$G$74,1)=0.8,0.8,IF(LARGE($G$69:$G$74,1)=1.2,1.2,IFERROR(IF(LARGE($C$77:$C$82,1)&lt;8.01,0.8,1.2),0))),0)</f>
        <v>0</v>
      </c>
      <c r="H79" s="45">
        <f t="shared" si="7"/>
        <v>0</v>
      </c>
      <c r="I79" s="46">
        <f t="shared" si="8"/>
        <v>0</v>
      </c>
      <c r="J79" s="27"/>
      <c r="K79" s="27"/>
      <c r="L79" s="3"/>
      <c r="M79" s="39">
        <f t="shared" si="9"/>
        <v>0</v>
      </c>
      <c r="O79" s="39">
        <f t="shared" si="10"/>
        <v>0</v>
      </c>
    </row>
    <row r="80" spans="1:20" ht="13.8">
      <c r="A80" s="3"/>
      <c r="B80" s="34" t="s">
        <v>21</v>
      </c>
      <c r="C80" s="47"/>
      <c r="D80" s="47"/>
      <c r="E80" s="47"/>
      <c r="F80" s="80">
        <f t="shared" si="6"/>
        <v>0</v>
      </c>
      <c r="G80" s="44">
        <f t="shared" si="11"/>
        <v>0</v>
      </c>
      <c r="H80" s="45">
        <f t="shared" si="7"/>
        <v>0</v>
      </c>
      <c r="I80" s="46">
        <f t="shared" si="8"/>
        <v>0</v>
      </c>
      <c r="J80" s="27"/>
      <c r="K80" s="27"/>
      <c r="L80" s="3"/>
      <c r="M80" s="39">
        <f t="shared" si="9"/>
        <v>0</v>
      </c>
      <c r="O80" s="39">
        <f t="shared" si="10"/>
        <v>0</v>
      </c>
      <c r="Q80" s="55" t="s">
        <v>36</v>
      </c>
      <c r="R80" s="4" t="s">
        <v>37</v>
      </c>
    </row>
    <row r="81" spans="1:21" ht="13.8">
      <c r="A81" s="3"/>
      <c r="B81" s="34" t="s">
        <v>32</v>
      </c>
      <c r="C81" s="47"/>
      <c r="D81" s="47"/>
      <c r="E81" s="47"/>
      <c r="F81" s="80">
        <f t="shared" si="6"/>
        <v>0</v>
      </c>
      <c r="G81" s="44">
        <f t="shared" si="11"/>
        <v>0</v>
      </c>
      <c r="H81" s="45">
        <f t="shared" si="7"/>
        <v>0</v>
      </c>
      <c r="I81" s="46">
        <f t="shared" si="8"/>
        <v>0</v>
      </c>
      <c r="J81" s="27"/>
      <c r="K81" s="27"/>
      <c r="L81" s="3"/>
      <c r="M81" s="39">
        <f t="shared" si="9"/>
        <v>0</v>
      </c>
      <c r="O81" s="39">
        <f t="shared" si="10"/>
        <v>0</v>
      </c>
      <c r="Q81" s="22" t="b">
        <v>0</v>
      </c>
      <c r="R81" s="22" t="b">
        <v>0</v>
      </c>
    </row>
    <row r="82" spans="1:21" ht="13.8">
      <c r="A82" s="3"/>
      <c r="B82" s="34" t="s">
        <v>33</v>
      </c>
      <c r="C82" s="50"/>
      <c r="D82" s="50"/>
      <c r="E82" s="50"/>
      <c r="F82" s="81">
        <f t="shared" si="6"/>
        <v>0</v>
      </c>
      <c r="G82" s="53">
        <f t="shared" si="11"/>
        <v>0</v>
      </c>
      <c r="H82" s="53">
        <f t="shared" si="7"/>
        <v>0</v>
      </c>
      <c r="I82" s="53">
        <f t="shared" si="8"/>
        <v>0</v>
      </c>
      <c r="J82" s="27"/>
      <c r="K82" s="27"/>
      <c r="L82" s="3"/>
      <c r="M82" s="86">
        <f t="shared" si="9"/>
        <v>0</v>
      </c>
      <c r="O82" s="39">
        <f t="shared" si="10"/>
        <v>0</v>
      </c>
      <c r="Q82" s="4" t="s">
        <v>88</v>
      </c>
      <c r="R82" s="4" t="s">
        <v>89</v>
      </c>
    </row>
    <row r="83" spans="1:21" ht="7.2" customHeight="1">
      <c r="A83" s="3"/>
      <c r="B83" s="27"/>
      <c r="C83" s="27"/>
      <c r="D83" s="27"/>
      <c r="E83" s="27"/>
      <c r="F83" s="27"/>
      <c r="G83" s="27"/>
      <c r="H83" s="27"/>
      <c r="I83" s="27"/>
      <c r="J83" s="27"/>
      <c r="K83" s="27"/>
      <c r="L83" s="3"/>
      <c r="O83" s="85"/>
    </row>
    <row r="84" spans="1:21" ht="36" customHeight="1">
      <c r="A84" s="3"/>
      <c r="B84" s="113" t="s">
        <v>87</v>
      </c>
      <c r="C84" s="33" t="s">
        <v>86</v>
      </c>
      <c r="D84" s="33" t="s">
        <v>56</v>
      </c>
      <c r="E84" s="32" t="s">
        <v>57</v>
      </c>
      <c r="F84" s="32" t="s">
        <v>260</v>
      </c>
      <c r="G84" s="33" t="s">
        <v>58</v>
      </c>
      <c r="H84" s="33" t="s">
        <v>60</v>
      </c>
      <c r="I84" s="33" t="s">
        <v>59</v>
      </c>
      <c r="J84" s="27"/>
      <c r="K84" s="27"/>
      <c r="L84" s="3"/>
      <c r="M84" s="1" t="s">
        <v>61</v>
      </c>
      <c r="O84" s="83"/>
    </row>
    <row r="85" spans="1:21" ht="13.8">
      <c r="A85" s="3"/>
      <c r="B85" s="34" t="s">
        <v>18</v>
      </c>
      <c r="C85" s="35"/>
      <c r="D85" s="35"/>
      <c r="E85" s="35"/>
      <c r="F85" s="36">
        <f t="shared" ref="F85:F90" si="12">ROUND($C85*0.1,1)</f>
        <v>0</v>
      </c>
      <c r="G85" s="131">
        <f>IF($C85&gt;0,IF(LARGE($G$69:$G$74,1)=0.8,0.8,IF(LARGE($G$69:$G$74,1)=1.2,1.2,IFERROR(IF(LARGE($C$85:$C$90,1)&lt;8.01,0.8,1.2),0))),0)</f>
        <v>0</v>
      </c>
      <c r="H85" s="37">
        <f t="shared" ref="H85:H90" si="13">$C85+$D85+$E85+$F85+$G85</f>
        <v>0</v>
      </c>
      <c r="I85" s="37">
        <f t="shared" ref="I85:I90" si="14">IF(M85&lt;0,"",ROUND(M85,1))</f>
        <v>0</v>
      </c>
      <c r="J85" s="27"/>
      <c r="K85" s="27"/>
      <c r="L85" s="3"/>
      <c r="M85" s="39">
        <f t="shared" ref="M85:M90" si="15">IF($C85=0,0,IF(Fünf_EUR_AboRabatt,$H85-5,IF(Zehn_Prozent_AboRabatt,ROUND($H85-($H85/100*10),1),0)))</f>
        <v>0</v>
      </c>
      <c r="O85" s="39">
        <f t="shared" ref="O85:O90" si="16">H85-I85</f>
        <v>0</v>
      </c>
      <c r="Q85" s="41"/>
      <c r="R85" s="56"/>
      <c r="S85" s="56"/>
      <c r="T85" s="41"/>
      <c r="U85" s="41"/>
    </row>
    <row r="86" spans="1:21" ht="13.8">
      <c r="A86" s="3"/>
      <c r="B86" s="34" t="s">
        <v>19</v>
      </c>
      <c r="C86" s="42"/>
      <c r="D86" s="42"/>
      <c r="E86" s="42"/>
      <c r="F86" s="43">
        <f t="shared" si="12"/>
        <v>0</v>
      </c>
      <c r="G86" s="132">
        <f t="shared" ref="G86:G90" si="17">IF($C86&gt;0,IF(LARGE($G$69:$G$74,1)=0.8,0.8,IF(LARGE($G$69:$G$74,1)=1.2,1.2,IFERROR(IF(LARGE($C$85:$C$90,1)&lt;8.01,0.8,1.2),0))),0)</f>
        <v>0</v>
      </c>
      <c r="H86" s="45">
        <f t="shared" si="13"/>
        <v>0</v>
      </c>
      <c r="I86" s="45">
        <f t="shared" si="14"/>
        <v>0</v>
      </c>
      <c r="J86" s="27"/>
      <c r="K86" s="27"/>
      <c r="L86" s="3"/>
      <c r="M86" s="39">
        <f t="shared" si="15"/>
        <v>0</v>
      </c>
      <c r="O86" s="39">
        <f t="shared" si="16"/>
        <v>0</v>
      </c>
      <c r="Q86" s="41"/>
      <c r="R86" s="56"/>
      <c r="S86" s="56"/>
      <c r="T86" s="41"/>
      <c r="U86" s="41"/>
    </row>
    <row r="87" spans="1:21" ht="13.8">
      <c r="A87" s="3"/>
      <c r="B87" s="34" t="s">
        <v>20</v>
      </c>
      <c r="C87" s="47"/>
      <c r="D87" s="47"/>
      <c r="E87" s="47"/>
      <c r="F87" s="48">
        <f t="shared" si="12"/>
        <v>0</v>
      </c>
      <c r="G87" s="132">
        <f t="shared" si="17"/>
        <v>0</v>
      </c>
      <c r="H87" s="45">
        <f t="shared" si="13"/>
        <v>0</v>
      </c>
      <c r="I87" s="45">
        <f t="shared" si="14"/>
        <v>0</v>
      </c>
      <c r="J87" s="27"/>
      <c r="K87" s="27"/>
      <c r="L87" s="3"/>
      <c r="M87" s="39">
        <f t="shared" si="15"/>
        <v>0</v>
      </c>
      <c r="O87" s="39">
        <f t="shared" si="16"/>
        <v>0</v>
      </c>
      <c r="Q87" s="41"/>
      <c r="R87" s="56"/>
      <c r="S87" s="56"/>
      <c r="T87" s="41"/>
      <c r="U87" s="41"/>
    </row>
    <row r="88" spans="1:21" ht="13.8">
      <c r="A88" s="3"/>
      <c r="B88" s="34" t="s">
        <v>21</v>
      </c>
      <c r="C88" s="47"/>
      <c r="D88" s="47"/>
      <c r="E88" s="47"/>
      <c r="F88" s="48">
        <f t="shared" si="12"/>
        <v>0</v>
      </c>
      <c r="G88" s="132">
        <f t="shared" si="17"/>
        <v>0</v>
      </c>
      <c r="H88" s="45">
        <f t="shared" si="13"/>
        <v>0</v>
      </c>
      <c r="I88" s="45">
        <f t="shared" si="14"/>
        <v>0</v>
      </c>
      <c r="J88" s="27"/>
      <c r="K88" s="27"/>
      <c r="L88" s="3"/>
      <c r="M88" s="39">
        <f t="shared" si="15"/>
        <v>0</v>
      </c>
      <c r="N88" s="55"/>
      <c r="O88" s="39">
        <f t="shared" si="16"/>
        <v>0</v>
      </c>
      <c r="Q88" s="41"/>
      <c r="R88" s="56"/>
      <c r="S88" s="56"/>
      <c r="T88" s="41"/>
      <c r="U88" s="41"/>
    </row>
    <row r="89" spans="1:21" ht="13.8">
      <c r="A89" s="3"/>
      <c r="B89" s="34" t="s">
        <v>32</v>
      </c>
      <c r="C89" s="47"/>
      <c r="D89" s="47"/>
      <c r="E89" s="47"/>
      <c r="F89" s="48">
        <f t="shared" si="12"/>
        <v>0</v>
      </c>
      <c r="G89" s="132">
        <f t="shared" si="17"/>
        <v>0</v>
      </c>
      <c r="H89" s="45">
        <f t="shared" si="13"/>
        <v>0</v>
      </c>
      <c r="I89" s="45">
        <f t="shared" si="14"/>
        <v>0</v>
      </c>
      <c r="J89" s="27"/>
      <c r="K89" s="27"/>
      <c r="L89" s="3"/>
      <c r="M89" s="39">
        <f t="shared" si="15"/>
        <v>0</v>
      </c>
      <c r="O89" s="39">
        <f t="shared" si="16"/>
        <v>0</v>
      </c>
      <c r="Q89" s="41"/>
      <c r="R89" s="56"/>
      <c r="S89" s="56"/>
      <c r="T89" s="41"/>
      <c r="U89" s="41"/>
    </row>
    <row r="90" spans="1:21" ht="13.8">
      <c r="A90" s="3"/>
      <c r="B90" s="34" t="s">
        <v>33</v>
      </c>
      <c r="C90" s="50"/>
      <c r="D90" s="50"/>
      <c r="E90" s="50"/>
      <c r="F90" s="51">
        <f t="shared" si="12"/>
        <v>0</v>
      </c>
      <c r="G90" s="133">
        <f t="shared" si="17"/>
        <v>0</v>
      </c>
      <c r="H90" s="53">
        <f t="shared" si="13"/>
        <v>0</v>
      </c>
      <c r="I90" s="53">
        <f t="shared" si="14"/>
        <v>0</v>
      </c>
      <c r="J90" s="27"/>
      <c r="K90" s="27"/>
      <c r="L90" s="3"/>
      <c r="M90" s="39">
        <f t="shared" si="15"/>
        <v>0</v>
      </c>
      <c r="O90" s="39">
        <f t="shared" si="16"/>
        <v>0</v>
      </c>
      <c r="Q90" s="41"/>
      <c r="R90" s="56"/>
      <c r="S90" s="56"/>
      <c r="T90" s="41"/>
      <c r="U90" s="41"/>
    </row>
    <row r="91" spans="1:21" ht="12.75" customHeight="1">
      <c r="A91" s="3"/>
      <c r="B91" s="57"/>
      <c r="C91" s="57"/>
      <c r="D91" s="57"/>
      <c r="E91" s="57"/>
      <c r="F91" s="57"/>
      <c r="G91" s="57"/>
      <c r="H91" s="57"/>
      <c r="I91" s="57"/>
      <c r="J91" s="27"/>
      <c r="K91" s="27"/>
      <c r="L91" s="3"/>
      <c r="O91" s="84"/>
    </row>
    <row r="92" spans="1:21" ht="15" customHeight="1">
      <c r="A92" s="3"/>
      <c r="B92" s="142" t="s">
        <v>231</v>
      </c>
      <c r="C92" s="142"/>
      <c r="D92" s="142"/>
      <c r="E92" s="142"/>
      <c r="F92" s="142"/>
      <c r="G92" s="142"/>
      <c r="H92" s="142"/>
      <c r="I92" s="142"/>
      <c r="J92" s="142"/>
      <c r="K92" s="142"/>
      <c r="L92" s="3"/>
      <c r="M92" s="22"/>
    </row>
    <row r="93" spans="1:21" ht="7.5" customHeight="1">
      <c r="A93" s="3"/>
      <c r="B93" s="58"/>
      <c r="C93" s="62"/>
      <c r="D93" s="62"/>
      <c r="E93" s="62"/>
      <c r="F93" s="62"/>
      <c r="G93" s="62"/>
      <c r="H93" s="62"/>
      <c r="I93" s="62"/>
      <c r="J93" s="62"/>
      <c r="K93" s="58"/>
      <c r="L93" s="3"/>
      <c r="M93" s="22"/>
    </row>
    <row r="94" spans="1:21" ht="27" customHeight="1">
      <c r="A94" s="3"/>
      <c r="B94" s="144" t="s">
        <v>29</v>
      </c>
      <c r="C94" s="144"/>
      <c r="D94" s="140"/>
      <c r="E94" s="140"/>
      <c r="F94" s="140"/>
      <c r="G94" s="140"/>
      <c r="H94" s="140"/>
      <c r="I94" s="140"/>
      <c r="J94" s="140"/>
      <c r="K94" s="58"/>
      <c r="L94" s="3"/>
      <c r="M94" s="22"/>
    </row>
    <row r="95" spans="1:21" ht="13.2" customHeight="1">
      <c r="A95" s="3"/>
      <c r="B95" s="27"/>
      <c r="C95" s="27"/>
      <c r="D95" s="27"/>
      <c r="E95" s="27"/>
      <c r="F95" s="27"/>
      <c r="G95" s="27"/>
      <c r="H95" s="27"/>
      <c r="I95" s="27"/>
      <c r="J95" s="27"/>
      <c r="K95" s="27"/>
      <c r="L95" s="3"/>
      <c r="O95" s="85"/>
    </row>
    <row r="96" spans="1:21" ht="15" customHeight="1">
      <c r="A96" s="3"/>
      <c r="B96" s="143" t="s">
        <v>239</v>
      </c>
      <c r="C96" s="143"/>
      <c r="D96" s="143"/>
      <c r="E96" s="143"/>
      <c r="F96" s="143"/>
      <c r="G96" s="143"/>
      <c r="H96" s="143"/>
      <c r="I96" s="143"/>
      <c r="J96" s="143"/>
      <c r="K96" s="143"/>
      <c r="L96" s="3"/>
    </row>
    <row r="97" spans="1:17" ht="7.2" customHeight="1">
      <c r="A97" s="3"/>
      <c r="B97" s="135"/>
      <c r="C97" s="135"/>
      <c r="D97" s="135"/>
      <c r="E97" s="135"/>
      <c r="F97" s="135"/>
      <c r="G97" s="135"/>
      <c r="H97" s="135"/>
      <c r="I97" s="135"/>
      <c r="J97" s="135"/>
      <c r="K97" s="135"/>
      <c r="L97" s="3"/>
    </row>
    <row r="98" spans="1:17" ht="2.25" customHeight="1">
      <c r="A98" s="3"/>
      <c r="B98" s="58"/>
      <c r="C98" s="59"/>
      <c r="D98" s="59"/>
      <c r="E98" s="59"/>
      <c r="F98" s="59"/>
      <c r="G98" s="59"/>
      <c r="H98" s="59"/>
      <c r="I98" s="59"/>
      <c r="J98" s="59"/>
      <c r="K98" s="59"/>
      <c r="L98" s="3"/>
    </row>
    <row r="99" spans="1:17" ht="16.2" customHeight="1">
      <c r="A99" s="3"/>
      <c r="B99" s="105" t="s">
        <v>17</v>
      </c>
      <c r="C99" s="61" t="s">
        <v>35</v>
      </c>
      <c r="D99" s="59"/>
      <c r="E99" s="59"/>
      <c r="F99" s="59"/>
      <c r="G99" s="61" t="s">
        <v>34</v>
      </c>
      <c r="H99" s="59"/>
      <c r="I99" s="59"/>
      <c r="J99" s="59"/>
      <c r="K99" s="59"/>
      <c r="L99" s="3"/>
      <c r="M99" s="22" t="b">
        <v>0</v>
      </c>
      <c r="N99" s="4" t="str">
        <f>B100</f>
        <v>Es wird kein Abo-Vorteil gewährt</v>
      </c>
      <c r="P99" s="4" t="str">
        <f>IF(Fünf_EUR_AboRabatt,"Der Veranstalter gewährt einen Abonnentenvorteil in Höhe von 5€"," ")</f>
        <v xml:space="preserve"> </v>
      </c>
      <c r="Q99" s="4" t="str">
        <f>IF(Zehn_Prozent_AboRabatt,"Der Veranstalter gewährt einen Abonnentenvorteil in Höhe von 10%."," ")</f>
        <v xml:space="preserve"> </v>
      </c>
    </row>
    <row r="100" spans="1:17" ht="4.5" customHeight="1">
      <c r="A100" s="3"/>
      <c r="B100" s="145" t="str">
        <f>IF(Abo_JA=FALSE,"Es wird kein Abo-Vorteil gewährt",IF(OR(AND(Abo_JA,Fünf_EUR_AboRabatt,Zehn_Prozent_AboRabatt),AND(Abo_JA,Fünf_EUR_AboRabatt=FALSE,Zehn_Prozent_AboRabatt=FALSE)),"Bitte geben Sie die Höhe des Abo-Vorteils an.",IF(Fünf_EUR_AboRabatt,Veranstalter_Hinweis_Abo_Fünf_EUR,Veranstalter_Hinweis_Abo_Zehn_Prozent)))</f>
        <v>Es wird kein Abo-Vorteil gewährt</v>
      </c>
      <c r="C100" s="145"/>
      <c r="D100" s="145"/>
      <c r="E100" s="145"/>
      <c r="F100" s="145"/>
      <c r="G100" s="145"/>
      <c r="H100" s="145"/>
      <c r="I100" s="145"/>
      <c r="J100" s="59"/>
      <c r="K100" s="59"/>
      <c r="L100" s="3"/>
    </row>
    <row r="101" spans="1:17" ht="13.5" customHeight="1">
      <c r="A101" s="3"/>
      <c r="B101" s="145"/>
      <c r="C101" s="145"/>
      <c r="D101" s="145"/>
      <c r="E101" s="145"/>
      <c r="F101" s="145"/>
      <c r="G101" s="145"/>
      <c r="H101" s="145"/>
      <c r="I101" s="145"/>
      <c r="J101" s="59"/>
      <c r="K101" s="59"/>
      <c r="L101" s="3"/>
      <c r="M101" s="22"/>
    </row>
    <row r="102" spans="1:17" ht="7.2" customHeight="1">
      <c r="A102" s="3"/>
      <c r="B102" s="94"/>
      <c r="C102" s="94"/>
      <c r="D102" s="94"/>
      <c r="E102" s="94"/>
      <c r="F102" s="94"/>
      <c r="G102" s="94"/>
      <c r="H102" s="94"/>
      <c r="I102" s="94"/>
      <c r="J102" s="59"/>
      <c r="K102" s="59"/>
      <c r="L102" s="3"/>
      <c r="M102" s="22"/>
    </row>
    <row r="103" spans="1:17" ht="12.75" customHeight="1">
      <c r="A103" s="3"/>
      <c r="B103" s="3"/>
      <c r="C103" s="3"/>
      <c r="D103" s="3"/>
      <c r="E103" s="3"/>
      <c r="F103" s="3"/>
      <c r="G103" s="3"/>
      <c r="H103" s="3"/>
      <c r="I103" s="3"/>
      <c r="J103" s="3"/>
      <c r="K103" s="3"/>
      <c r="L103" s="3"/>
    </row>
    <row r="104" spans="1:17" s="64" customFormat="1" ht="15" customHeight="1">
      <c r="A104" s="63"/>
      <c r="B104" s="142" t="s">
        <v>74</v>
      </c>
      <c r="C104" s="142"/>
      <c r="D104" s="142"/>
      <c r="E104" s="142"/>
      <c r="F104" s="142"/>
      <c r="G104" s="142"/>
      <c r="H104" s="142"/>
      <c r="I104" s="142"/>
      <c r="J104" s="142"/>
      <c r="K104" s="142"/>
      <c r="L104" s="3"/>
    </row>
    <row r="105" spans="1:17" s="64" customFormat="1" ht="6.75" customHeight="1">
      <c r="A105" s="63"/>
      <c r="B105" s="5"/>
      <c r="C105" s="5"/>
      <c r="D105" s="5"/>
      <c r="E105" s="5"/>
      <c r="F105" s="5"/>
      <c r="G105" s="5"/>
      <c r="H105" s="5"/>
      <c r="I105" s="5"/>
      <c r="J105" s="5"/>
      <c r="K105" s="5"/>
      <c r="L105" s="3"/>
    </row>
    <row r="106" spans="1:17" ht="14.25" customHeight="1">
      <c r="A106" s="3"/>
      <c r="B106" s="97" t="s">
        <v>75</v>
      </c>
      <c r="C106" s="20"/>
      <c r="D106" s="5"/>
      <c r="E106" s="97" t="s">
        <v>22</v>
      </c>
      <c r="F106" s="5"/>
      <c r="G106" s="111" t="s">
        <v>230</v>
      </c>
      <c r="H106" s="97"/>
      <c r="I106" s="97"/>
      <c r="J106" s="97"/>
      <c r="K106" s="97"/>
      <c r="L106" s="3"/>
      <c r="M106" s="22" t="b">
        <v>1</v>
      </c>
      <c r="N106" s="22" t="b">
        <v>0</v>
      </c>
      <c r="O106" s="4">
        <f>IF(AND(C112="",E112="",G112="",I112="",C114="",E114="",G114="",I114=""),0,1)</f>
        <v>0</v>
      </c>
    </row>
    <row r="107" spans="1:17" ht="7.5" customHeight="1">
      <c r="A107" s="3"/>
      <c r="B107" s="136"/>
      <c r="C107" s="137"/>
      <c r="D107" s="137"/>
      <c r="E107" s="137"/>
      <c r="F107" s="137"/>
      <c r="G107" s="137"/>
      <c r="H107" s="137"/>
      <c r="I107" s="137"/>
      <c r="J107" s="137"/>
      <c r="K107" s="137"/>
      <c r="L107" s="3"/>
    </row>
    <row r="108" spans="1:17" ht="12" customHeight="1">
      <c r="A108" s="3"/>
      <c r="B108" s="145" t="str">
        <f>IF(OR(AND(AK_TST,AK_VA),AND(AK_TST=FALSE,AK_VA=FALSE)),AK_Wer,IF(AK_Preise=0,AK_Preis_fehlt,IF(AK_TST,AK_TST_Text,AK_VA_Text)))</f>
        <v>Bitte geben Sie die Abendkassenpreise an.</v>
      </c>
      <c r="C108" s="145"/>
      <c r="D108" s="145"/>
      <c r="E108" s="145"/>
      <c r="F108" s="145"/>
      <c r="G108" s="145"/>
      <c r="H108" s="145"/>
      <c r="I108" s="145"/>
      <c r="J108" s="145"/>
      <c r="K108" s="145"/>
      <c r="L108" s="3"/>
      <c r="M108" s="4" t="s">
        <v>241</v>
      </c>
      <c r="N108" s="4" t="s">
        <v>240</v>
      </c>
    </row>
    <row r="109" spans="1:17" ht="12" customHeight="1">
      <c r="A109" s="3"/>
      <c r="B109" s="94"/>
      <c r="C109" s="94"/>
      <c r="D109" s="94"/>
      <c r="E109" s="94"/>
      <c r="F109" s="94"/>
      <c r="G109" s="94"/>
      <c r="H109" s="94"/>
      <c r="I109" s="94"/>
      <c r="J109" s="94"/>
      <c r="K109" s="94"/>
      <c r="L109" s="3"/>
    </row>
    <row r="110" spans="1:17" ht="12" customHeight="1">
      <c r="A110" s="3"/>
      <c r="B110" s="65" t="s">
        <v>65</v>
      </c>
      <c r="C110" s="94"/>
      <c r="D110" s="101"/>
      <c r="E110" s="101"/>
      <c r="F110" s="101"/>
      <c r="G110" s="101"/>
      <c r="H110" s="101"/>
      <c r="I110" s="101"/>
      <c r="J110" s="101"/>
      <c r="K110" s="101"/>
      <c r="L110" s="3"/>
      <c r="M110" s="4" t="s">
        <v>237</v>
      </c>
      <c r="N110" s="4" t="s">
        <v>238</v>
      </c>
    </row>
    <row r="111" spans="1:17" ht="6" customHeight="1">
      <c r="A111" s="3"/>
      <c r="B111" s="97"/>
      <c r="C111" s="101"/>
      <c r="D111" s="101"/>
      <c r="E111" s="101"/>
      <c r="F111" s="101"/>
      <c r="G111" s="101"/>
      <c r="H111" s="101"/>
      <c r="I111" s="101"/>
      <c r="J111" s="101"/>
      <c r="K111" s="101"/>
      <c r="L111" s="3"/>
    </row>
    <row r="112" spans="1:17">
      <c r="A112" s="3"/>
      <c r="B112" s="9" t="s">
        <v>66</v>
      </c>
      <c r="C112" s="102"/>
      <c r="D112" s="9" t="s">
        <v>67</v>
      </c>
      <c r="E112" s="102"/>
      <c r="F112" s="9" t="s">
        <v>68</v>
      </c>
      <c r="G112" s="102"/>
      <c r="H112" s="9" t="s">
        <v>69</v>
      </c>
      <c r="I112" s="102"/>
      <c r="J112" s="2"/>
      <c r="K112" s="2"/>
      <c r="L112" s="3"/>
    </row>
    <row r="113" spans="1:24" ht="5.25" customHeight="1">
      <c r="A113" s="3"/>
      <c r="B113" s="9"/>
      <c r="C113" s="9"/>
      <c r="D113" s="9"/>
      <c r="E113" s="9"/>
      <c r="F113" s="9"/>
      <c r="G113" s="9"/>
      <c r="H113" s="9"/>
      <c r="I113" s="9"/>
      <c r="J113" s="2"/>
      <c r="K113" s="2"/>
      <c r="L113" s="3"/>
    </row>
    <row r="114" spans="1:24">
      <c r="A114" s="3"/>
      <c r="B114" s="9" t="s">
        <v>70</v>
      </c>
      <c r="C114" s="102"/>
      <c r="D114" s="9" t="s">
        <v>71</v>
      </c>
      <c r="E114" s="102"/>
      <c r="F114" s="9" t="s">
        <v>72</v>
      </c>
      <c r="G114" s="102"/>
      <c r="H114" s="9" t="s">
        <v>73</v>
      </c>
      <c r="I114" s="102"/>
      <c r="J114" s="2"/>
      <c r="K114" s="2"/>
      <c r="L114" s="3"/>
    </row>
    <row r="115" spans="1:24" ht="7.2" customHeight="1">
      <c r="A115" s="3"/>
      <c r="B115" s="101"/>
      <c r="C115" s="101" t="str">
        <f>IFERROR(IF(AND(OR(C117,E117,G117,I117,C119,E119,G119,I119),M115&amp;N115=""),"Bitte teilen Sie uns mit, wer die Abendkasse durchführen soll.",""),IF(AND(M115&amp;N115&lt;&gt;"",AND(C117="",E117="",G117="",I117="",C119="",E119="",G119="",I119="")),"Bitte geben Sie den/die Abendkassenpreis/e an.",""))</f>
        <v/>
      </c>
      <c r="D115" s="101"/>
      <c r="E115" s="101"/>
      <c r="F115" s="101"/>
      <c r="G115" s="101"/>
      <c r="H115" s="101"/>
      <c r="I115" s="101"/>
      <c r="J115" s="2"/>
      <c r="K115" s="2"/>
      <c r="L115" s="3"/>
    </row>
    <row r="116" spans="1:24" ht="13.8">
      <c r="A116" s="3"/>
      <c r="B116" s="65" t="s">
        <v>209</v>
      </c>
      <c r="C116" s="101"/>
      <c r="D116" s="101"/>
      <c r="E116" s="101"/>
      <c r="F116" s="101"/>
      <c r="G116" s="101"/>
      <c r="H116" s="101"/>
      <c r="I116" s="101"/>
      <c r="J116" s="2"/>
      <c r="K116" s="2"/>
      <c r="L116" s="3"/>
    </row>
    <row r="117" spans="1:24">
      <c r="A117" s="3"/>
      <c r="B117" s="9" t="s">
        <v>66</v>
      </c>
      <c r="C117" s="102"/>
      <c r="D117" s="9" t="s">
        <v>67</v>
      </c>
      <c r="E117" s="102"/>
      <c r="F117" s="9" t="s">
        <v>68</v>
      </c>
      <c r="G117" s="102"/>
      <c r="H117" s="9" t="s">
        <v>69</v>
      </c>
      <c r="I117" s="102"/>
      <c r="J117" s="2"/>
      <c r="K117" s="2"/>
      <c r="L117" s="3"/>
    </row>
    <row r="118" spans="1:24" ht="4.95" customHeight="1">
      <c r="A118" s="3"/>
      <c r="B118" s="9"/>
      <c r="C118" s="9"/>
      <c r="D118" s="9"/>
      <c r="E118" s="9"/>
      <c r="F118" s="9"/>
      <c r="G118" s="9"/>
      <c r="H118" s="9"/>
      <c r="I118" s="9"/>
      <c r="J118" s="2"/>
      <c r="K118" s="2"/>
      <c r="L118" s="3"/>
      <c r="N118" s="22"/>
    </row>
    <row r="119" spans="1:24">
      <c r="A119" s="3"/>
      <c r="B119" s="9" t="s">
        <v>70</v>
      </c>
      <c r="C119" s="102"/>
      <c r="D119" s="9" t="s">
        <v>71</v>
      </c>
      <c r="E119" s="102"/>
      <c r="F119" s="9" t="s">
        <v>72</v>
      </c>
      <c r="G119" s="102"/>
      <c r="H119" s="9" t="s">
        <v>73</v>
      </c>
      <c r="I119" s="102"/>
      <c r="J119" s="2"/>
      <c r="K119" s="2"/>
      <c r="L119" s="3"/>
    </row>
    <row r="120" spans="1:24">
      <c r="A120" s="3"/>
      <c r="B120" s="9"/>
      <c r="C120" s="9"/>
      <c r="D120" s="9"/>
      <c r="E120" s="9"/>
      <c r="F120" s="9"/>
      <c r="G120" s="9"/>
      <c r="H120" s="9"/>
      <c r="I120" s="9"/>
      <c r="J120" s="2"/>
      <c r="K120" s="2"/>
      <c r="L120" s="3"/>
    </row>
    <row r="121" spans="1:24">
      <c r="A121" s="3"/>
      <c r="B121" s="103" t="s">
        <v>232</v>
      </c>
      <c r="C121" s="104"/>
      <c r="D121" s="128" t="s">
        <v>233</v>
      </c>
      <c r="E121" s="9"/>
      <c r="F121" s="9"/>
      <c r="G121" s="9"/>
      <c r="H121" s="9"/>
      <c r="I121" s="9"/>
      <c r="J121" s="2"/>
      <c r="K121" s="2"/>
      <c r="L121" s="3"/>
    </row>
    <row r="122" spans="1:24" ht="13.2" customHeight="1">
      <c r="A122" s="3"/>
      <c r="B122" s="27"/>
      <c r="C122" s="27"/>
      <c r="D122" s="27"/>
      <c r="E122" s="27"/>
      <c r="F122" s="27"/>
      <c r="G122" s="27"/>
      <c r="H122" s="27"/>
      <c r="I122" s="27"/>
      <c r="J122" s="27"/>
      <c r="K122" s="27"/>
      <c r="L122" s="3"/>
      <c r="O122" s="85"/>
    </row>
    <row r="123" spans="1:24" ht="15" customHeight="1">
      <c r="A123" s="3"/>
      <c r="B123" s="142" t="s">
        <v>245</v>
      </c>
      <c r="C123" s="142"/>
      <c r="D123" s="142"/>
      <c r="E123" s="142"/>
      <c r="F123" s="142"/>
      <c r="G123" s="142"/>
      <c r="H123" s="142"/>
      <c r="I123" s="142"/>
      <c r="J123" s="142"/>
      <c r="K123" s="142"/>
      <c r="L123" s="3"/>
      <c r="M123" s="22"/>
    </row>
    <row r="124" spans="1:24" ht="28.8" customHeight="1">
      <c r="A124" s="3"/>
      <c r="B124" s="163" t="s">
        <v>275</v>
      </c>
      <c r="C124" s="163"/>
      <c r="D124" s="163"/>
      <c r="E124" s="163"/>
      <c r="F124" s="163"/>
      <c r="G124" s="163"/>
      <c r="H124" s="163"/>
      <c r="I124" s="163"/>
      <c r="J124" s="163"/>
      <c r="K124" s="163"/>
      <c r="L124" s="3"/>
      <c r="M124" s="22"/>
    </row>
    <row r="125" spans="1:24" ht="7.2" customHeight="1">
      <c r="A125" s="3"/>
      <c r="B125" s="27"/>
      <c r="C125" s="27"/>
      <c r="D125" s="27"/>
      <c r="E125" s="27"/>
      <c r="F125" s="27"/>
      <c r="G125" s="27"/>
      <c r="H125" s="27"/>
      <c r="I125" s="27"/>
      <c r="J125" s="27"/>
      <c r="K125" s="27"/>
      <c r="L125" s="3"/>
      <c r="O125" s="85"/>
    </row>
    <row r="126" spans="1:24" ht="12.75" customHeight="1">
      <c r="A126" s="3"/>
      <c r="B126" s="3"/>
      <c r="C126" s="3"/>
      <c r="D126" s="3"/>
      <c r="E126" s="3"/>
      <c r="F126" s="3"/>
      <c r="G126" s="3"/>
      <c r="H126" s="3"/>
      <c r="I126" s="3"/>
      <c r="J126" s="3"/>
      <c r="K126" s="3"/>
      <c r="L126" s="3"/>
      <c r="P126" s="4" t="s">
        <v>24</v>
      </c>
      <c r="R126" s="4" t="s">
        <v>97</v>
      </c>
      <c r="S126" s="4" t="s">
        <v>98</v>
      </c>
      <c r="T126" s="4" t="s">
        <v>99</v>
      </c>
      <c r="U126" s="4" t="s">
        <v>197</v>
      </c>
      <c r="V126" s="4" t="s">
        <v>198</v>
      </c>
      <c r="W126" s="4" t="s">
        <v>199</v>
      </c>
      <c r="X126" s="4" t="s">
        <v>200</v>
      </c>
    </row>
    <row r="127" spans="1:24" ht="15" customHeight="1">
      <c r="A127" s="3"/>
      <c r="B127" s="142" t="s">
        <v>24</v>
      </c>
      <c r="C127" s="142"/>
      <c r="D127" s="142"/>
      <c r="E127" s="142"/>
      <c r="F127" s="142"/>
      <c r="G127" s="142"/>
      <c r="H127" s="142"/>
      <c r="I127" s="142"/>
      <c r="J127" s="142"/>
      <c r="K127" s="142"/>
      <c r="L127" s="3"/>
      <c r="M127" s="88"/>
      <c r="N127" s="88"/>
      <c r="O127" s="88"/>
      <c r="R127" s="4" t="s">
        <v>252</v>
      </c>
      <c r="S127" s="22">
        <v>2</v>
      </c>
      <c r="T127" s="4" t="str">
        <f>INDEX(R127:R133,$S$127,1)</f>
        <v>Rollstuhlfahrende und deren Begleitperson zahlen jeweils den Normalpreis.</v>
      </c>
      <c r="U127" s="112" t="str">
        <f>"Die Spielstätte ist für Rollstuhlfahrende nicht geeignet."</f>
        <v>Die Spielstätte ist für Rollstuhlfahrende nicht geeignet.</v>
      </c>
      <c r="V127" s="112" t="str">
        <f>"Die Spielstätte ist für Rollstuhlfahrer nicht geeignet. "</f>
        <v xml:space="preserve">Die Spielstätte ist für Rollstuhlfahrer nicht geeignet. </v>
      </c>
      <c r="W127" s="4" t="str">
        <f>IF(Rolli_Index=1,Rolli_Online_ungeeignet,IF(Rolli_nur_TST,Rolli_nur_TST_Text,IF(Rolli_Telefon,Rolli_Telefon_Text,INDEX(Rolli_Onlinetext,Rolli_Index,1)&amp;IF(Rolli_Bereich,Rolli_Bereich_Text,""))))</f>
        <v xml:space="preserve">Rollstuhlfahrende und deren Begleitperson zahlen jeweils den Normalpreis. </v>
      </c>
      <c r="X127" s="4" t="str">
        <f>Rolli_POS_Hinweis&amp;IF(Rolli_Index=1,Rolli_POS_ungeeignet,IF(Rolli_nur_TST,Rolli_POS_nur_TST_Text&amp;INDEX(Rolli_POS_Text,Rolli_Index,1)&amp;IF(Rolli_Bereich,Rolli_Bereich_Text,""),IF(Rolli_Telefon,Rolli_Telefon_Text,INDEX(Rolli_POS_Text,Rolli_Index,1)&amp;IF(Rolli_Bereich,Rolli_Bereich_Text,""))))</f>
        <v xml:space="preserve">Hinweis zur Buchung für Rollstuhlfahrende: Rollstuhlfahrende und deren Begleitperson zahlen jeweils den Normalpreis. </v>
      </c>
    </row>
    <row r="128" spans="1:24" ht="19.95" customHeight="1">
      <c r="A128" s="3"/>
      <c r="B128" s="2" t="s">
        <v>96</v>
      </c>
      <c r="C128" s="2"/>
      <c r="D128" s="2"/>
      <c r="E128" s="2"/>
      <c r="F128" s="2"/>
      <c r="G128" s="2"/>
      <c r="H128" s="2"/>
      <c r="I128" s="2"/>
      <c r="J128" s="2"/>
      <c r="K128" s="2"/>
      <c r="L128" s="3"/>
      <c r="R128" s="4" t="s">
        <v>253</v>
      </c>
      <c r="U128" s="112" t="str">
        <f>"Rollstuhlfahrende und deren Begleitperson zahlen jeweils den Normalpreis. "</f>
        <v xml:space="preserve">Rollstuhlfahrende und deren Begleitperson zahlen jeweils den Normalpreis. </v>
      </c>
      <c r="V128" s="112" t="str">
        <f>"Rollstuhlfahrende und deren Begleitperson zahlen jeweils den Normalpreis. "</f>
        <v xml:space="preserve">Rollstuhlfahrende und deren Begleitperson zahlen jeweils den Normalpreis. </v>
      </c>
      <c r="X128" s="4" t="str">
        <f>"Hinweis zur Buchung für Rollstuhlfahrende: "</f>
        <v xml:space="preserve">Hinweis zur Buchung für Rollstuhlfahrende: </v>
      </c>
    </row>
    <row r="129" spans="1:25" ht="27" customHeight="1">
      <c r="A129" s="3"/>
      <c r="B129" s="165"/>
      <c r="C129" s="165"/>
      <c r="D129" s="165"/>
      <c r="E129" s="2"/>
      <c r="F129" s="70"/>
      <c r="G129" s="70"/>
      <c r="H129" s="70"/>
      <c r="I129" s="70"/>
      <c r="J129" s="70"/>
      <c r="K129" s="70"/>
      <c r="L129" s="3"/>
      <c r="R129" s="4" t="s">
        <v>254</v>
      </c>
      <c r="U129" s="112" t="str">
        <f>"Rollstuhlfahrende und deren Begleitperson zahlen jeweils den ermäßigten Preis. "</f>
        <v xml:space="preserve">Rollstuhlfahrende und deren Begleitperson zahlen jeweils den ermäßigten Preis. </v>
      </c>
      <c r="V129" s="112" t="str">
        <f>"Rollstuhlfahrende und deren Begleitperson zahlen jeweils den ermäßigten Preis. "</f>
        <v xml:space="preserve">Rollstuhlfahrende und deren Begleitperson zahlen jeweils den ermäßigten Preis. </v>
      </c>
    </row>
    <row r="130" spans="1:25" ht="12" customHeight="1">
      <c r="A130" s="3"/>
      <c r="B130" s="2"/>
      <c r="C130" s="2"/>
      <c r="D130" s="2"/>
      <c r="E130" s="2"/>
      <c r="F130" s="2"/>
      <c r="G130" s="2"/>
      <c r="H130" s="2"/>
      <c r="I130" s="2"/>
      <c r="J130" s="2"/>
      <c r="K130" s="2"/>
      <c r="L130" s="3"/>
      <c r="R130" s="4" t="s">
        <v>255</v>
      </c>
      <c r="U130" s="112" t="str">
        <f>"Rollstuhlfahrende zahlen den Normalpreis und deren Begleitperson erhält freien Eintritt. Dafür bitte 1 Karte in der entsprechenden Ermäßigung buchen (Rollstuhlfahrer + Begleiter). Rollstuhlfahrende werden neben die Begleitperson platziert. "</f>
        <v xml:space="preserve">Rollstuhlfahrende zahlen den Normalpreis und deren Begleitperson erhält freien Eintritt. Dafür bitte 1 Karte in der entsprechenden Ermäßigung buchen (Rollstuhlfahrer + Begleiter). Rollstuhlfahrende werden neben die Begleitperson platziert. </v>
      </c>
      <c r="V130" s="112" t="str">
        <f>"Rollstuhlfahrende zahlen den Normalpreis und deren Begleitperson erhält freien Eintritt. Dafür bitte 1 Karte in der entsprechenden Ermäßigung buchen (Rollstuhlfahrer + Begleiter). Rollstuhlfahrende werden neben die Begleitperson platziert. "</f>
        <v xml:space="preserve">Rollstuhlfahrende zahlen den Normalpreis und deren Begleitperson erhält freien Eintritt. Dafür bitte 1 Karte in der entsprechenden Ermäßigung buchen (Rollstuhlfahrer + Begleiter). Rollstuhlfahrende werden neben die Begleitperson platziert. </v>
      </c>
    </row>
    <row r="131" spans="1:25" ht="11.4" customHeight="1">
      <c r="A131" s="3"/>
      <c r="B131" s="164" t="s">
        <v>218</v>
      </c>
      <c r="C131" s="164"/>
      <c r="D131" s="164"/>
      <c r="E131" s="164"/>
      <c r="F131" s="70"/>
      <c r="G131" s="70"/>
      <c r="H131" s="70"/>
      <c r="I131" s="70"/>
      <c r="J131" s="70"/>
      <c r="K131" s="70"/>
      <c r="L131" s="3"/>
      <c r="P131" s="69" t="b">
        <v>0</v>
      </c>
      <c r="Q131" s="64" t="str">
        <f>IF(P131,"Die Buchung von Rollstuhlplätzen ist nur in unseren Vorverkaufsstellen möglich.","")</f>
        <v/>
      </c>
      <c r="R131" s="4" t="s">
        <v>257</v>
      </c>
      <c r="U131" s="112" t="str">
        <f>"Rollstuhlfahrende zahlen den Normalpreis und deren Begleitperson erhält freien Eintritt. Dafür bitte 2 Karten in der entsprechenden Ermäßigung buchen (Rollstuhlfahrer + Begleiter). "</f>
        <v xml:space="preserve">Rollstuhlfahrende zahlen den Normalpreis und deren Begleitperson erhält freien Eintritt. Dafür bitte 2 Karten in der entsprechenden Ermäßigung buchen (Rollstuhlfahrer + Begleiter). </v>
      </c>
      <c r="V131" s="112" t="str">
        <f>"Rollstuhlfahrende zahlen den Normalpreis und deren Begleitperson erhält freien Eintritt. Dafür bitte 2 Karten in der entsprechenden Ermäßigung buchen (Rollstuhlfahrer + Begleiter). "</f>
        <v xml:space="preserve">Rollstuhlfahrende zahlen den Normalpreis und deren Begleitperson erhält freien Eintritt. Dafür bitte 2 Karten in der entsprechenden Ermäßigung buchen (Rollstuhlfahrer + Begleiter). </v>
      </c>
    </row>
    <row r="132" spans="1:25" ht="7.2" customHeight="1">
      <c r="A132" s="3"/>
      <c r="B132" s="2"/>
      <c r="C132" s="2"/>
      <c r="D132" s="2"/>
      <c r="E132" s="2"/>
      <c r="F132" s="2"/>
      <c r="G132" s="2"/>
      <c r="H132" s="2"/>
      <c r="I132" s="2"/>
      <c r="J132" s="2"/>
      <c r="K132" s="2"/>
      <c r="L132" s="3"/>
      <c r="Q132" s="64" t="str">
        <f>IF(P131,"Rollstuhlplätze sind im Ticket Shop Thüringen reserviert. Bitte rufen Sie unter der Telefonnummer 0361 / 227 5615 für die Freigabe an. ","")</f>
        <v/>
      </c>
      <c r="R132" s="4" t="s">
        <v>256</v>
      </c>
      <c r="U132" s="112" t="str">
        <f>"Rollstuhlfahrende zahlen den ermäßigten Preis und deren Begleitperson erhält freien Eintritt. Dafür bitte 1 Karte in der entsprechenden Ermäßigung buchen (Rollstuhlfahrer + Begleiter). Rollstuhlfahrende werden neben die Begleitperson platziert. "</f>
        <v xml:space="preserve">Rollstuhlfahrende zahlen den ermäßigten Preis und deren Begleitperson erhält freien Eintritt. Dafür bitte 1 Karte in der entsprechenden Ermäßigung buchen (Rollstuhlfahrer + Begleiter). Rollstuhlfahrende werden neben die Begleitperson platziert. </v>
      </c>
      <c r="V132" s="112" t="str">
        <f>"Rollstuhlfahrende zahlen den ermäßigten Preis und deren Begleitperson erhält freien Eintritt. Dafür bitte 1 Karte in der entsprechenden Ermäßigung buchen (Rollstuhlfahrer + Begleiter). Rollstuhlfahrende werden neben die Begleitperson platziert. "</f>
        <v xml:space="preserve">Rollstuhlfahrende zahlen den ermäßigten Preis und deren Begleitperson erhält freien Eintritt. Dafür bitte 1 Karte in der entsprechenden Ermäßigung buchen (Rollstuhlfahrer + Begleiter). Rollstuhlfahrende werden neben die Begleitperson platziert. </v>
      </c>
    </row>
    <row r="133" spans="1:25" ht="12" customHeight="1">
      <c r="A133" s="3"/>
      <c r="B133" s="164" t="s">
        <v>242</v>
      </c>
      <c r="C133" s="164"/>
      <c r="D133" s="164"/>
      <c r="E133" s="164"/>
      <c r="F133" s="162"/>
      <c r="G133" s="162"/>
      <c r="H133" s="162"/>
      <c r="I133" s="162"/>
      <c r="J133" s="162"/>
      <c r="K133" s="2"/>
      <c r="L133" s="3"/>
      <c r="P133" s="22" t="b">
        <v>0</v>
      </c>
      <c r="Q133" s="4" t="str">
        <f>IF(OR(P133,F133&lt;&gt;""),"Bitte wenden Sie sich zur Buchung der Rollstuhlplätze an folgende Telefonnummer: "&amp;F133&amp;".","")</f>
        <v/>
      </c>
      <c r="R133" s="4" t="s">
        <v>258</v>
      </c>
      <c r="U133" s="112" t="str">
        <f>"Rollstuhlfahrende zahlen den ermäßigten Preis und deren Begleitperson erhält freien Eintritt. Dafür bitte 2 Karten in der entsprechenden Ermäßigung buchen (Rollstuhlfahrer + Begleiter). "</f>
        <v xml:space="preserve">Rollstuhlfahrende zahlen den ermäßigten Preis und deren Begleitperson erhält freien Eintritt. Dafür bitte 2 Karten in der entsprechenden Ermäßigung buchen (Rollstuhlfahrer + Begleiter). </v>
      </c>
      <c r="V133" s="112" t="str">
        <f>"Rollstuhlfahrende zahlen den ermäßigten Preis und deren Begleitperson erhält freien Eintritt. Dafür bitte 2 Karten in der entsprechenden Ermäßigung buchen (Rollstuhlfahrer + Begleiter). "</f>
        <v xml:space="preserve">Rollstuhlfahrende zahlen den ermäßigten Preis und deren Begleitperson erhält freien Eintritt. Dafür bitte 2 Karten in der entsprechenden Ermäßigung buchen (Rollstuhlfahrer + Begleiter). </v>
      </c>
    </row>
    <row r="134" spans="1:25" ht="7.2" customHeight="1">
      <c r="A134" s="3"/>
      <c r="B134" s="2"/>
      <c r="C134" s="2"/>
      <c r="D134" s="2"/>
      <c r="E134" s="106"/>
      <c r="F134" s="7"/>
      <c r="G134" s="2"/>
      <c r="H134" s="2"/>
      <c r="I134" s="2"/>
      <c r="J134" s="2"/>
      <c r="K134" s="2"/>
      <c r="L134" s="3"/>
    </row>
    <row r="135" spans="1:25" ht="12" customHeight="1">
      <c r="A135" s="3"/>
      <c r="B135" s="164" t="s">
        <v>90</v>
      </c>
      <c r="C135" s="164"/>
      <c r="D135" s="164"/>
      <c r="E135" s="106"/>
      <c r="F135" s="138"/>
      <c r="G135" s="138"/>
      <c r="H135" s="138"/>
      <c r="I135" s="138"/>
      <c r="J135" s="138"/>
      <c r="K135" s="2"/>
      <c r="L135" s="3"/>
      <c r="P135" s="22" t="b">
        <f>IF(F135="",FALSE,TRUE)</f>
        <v>0</v>
      </c>
      <c r="Q135" s="4" t="str">
        <f>IF(OR(P135,F135&lt;&gt;""),"Plätze für Rollstuhlfahrende befinden sich in folgendem Bereich: " &amp;F135&amp;".","")</f>
        <v/>
      </c>
      <c r="Y135" s="88"/>
    </row>
    <row r="136" spans="1:25" ht="15" customHeight="1">
      <c r="A136" s="3"/>
      <c r="B136" s="87"/>
      <c r="C136" s="87"/>
      <c r="D136" s="74"/>
      <c r="E136" s="74"/>
      <c r="F136" s="166"/>
      <c r="G136" s="166"/>
      <c r="H136" s="166"/>
      <c r="I136" s="166"/>
      <c r="J136" s="166"/>
      <c r="K136" s="166"/>
      <c r="L136" s="3"/>
      <c r="P136" s="22"/>
      <c r="Y136" s="88"/>
    </row>
    <row r="137" spans="1:25" ht="11.4" customHeight="1">
      <c r="A137" s="3"/>
      <c r="B137" s="87"/>
      <c r="C137" s="87"/>
      <c r="D137" s="74"/>
      <c r="E137" s="74"/>
      <c r="F137" s="108"/>
      <c r="G137" s="108"/>
      <c r="H137" s="108"/>
      <c r="I137" s="108"/>
      <c r="J137" s="108"/>
      <c r="K137" s="108"/>
      <c r="L137" s="3"/>
      <c r="P137" s="22"/>
      <c r="U137" s="112"/>
      <c r="V137" s="112"/>
      <c r="Y137" s="88"/>
    </row>
    <row r="138" spans="1:25" ht="15" customHeight="1">
      <c r="A138" s="3"/>
      <c r="B138" s="142" t="s">
        <v>236</v>
      </c>
      <c r="C138" s="142"/>
      <c r="D138" s="142"/>
      <c r="E138" s="142"/>
      <c r="F138" s="142"/>
      <c r="G138" s="142"/>
      <c r="H138" s="142"/>
      <c r="I138" s="142"/>
      <c r="J138" s="142"/>
      <c r="K138" s="142"/>
      <c r="L138" s="3"/>
      <c r="M138" s="88"/>
      <c r="N138" s="88"/>
      <c r="O138" s="88"/>
    </row>
    <row r="139" spans="1:25" ht="19.95" customHeight="1">
      <c r="A139" s="3"/>
      <c r="B139" s="2" t="s">
        <v>96</v>
      </c>
      <c r="C139" s="58"/>
      <c r="D139" s="58"/>
      <c r="E139" s="58"/>
      <c r="F139" s="87"/>
      <c r="G139" s="2"/>
      <c r="H139" s="2"/>
      <c r="I139" s="2"/>
      <c r="J139" s="2"/>
      <c r="K139" s="2"/>
      <c r="L139" s="3"/>
      <c r="P139" s="22"/>
      <c r="R139" s="4" t="s">
        <v>100</v>
      </c>
      <c r="S139" s="4" t="s">
        <v>101</v>
      </c>
      <c r="T139" s="4" t="s">
        <v>102</v>
      </c>
      <c r="U139" s="4" t="s">
        <v>103</v>
      </c>
      <c r="V139" s="4" t="s">
        <v>104</v>
      </c>
      <c r="W139" s="4" t="s">
        <v>105</v>
      </c>
    </row>
    <row r="140" spans="1:25" ht="27" customHeight="1">
      <c r="A140" s="3"/>
      <c r="B140" s="87"/>
      <c r="C140" s="87"/>
      <c r="D140" s="87"/>
      <c r="E140" s="87"/>
      <c r="F140" s="87"/>
      <c r="G140" s="2"/>
      <c r="H140" s="2"/>
      <c r="I140" s="2"/>
      <c r="J140" s="2"/>
      <c r="K140" s="2"/>
      <c r="L140" s="3"/>
      <c r="P140" s="22"/>
      <c r="R140" s="4" t="s">
        <v>205</v>
      </c>
      <c r="S140" s="22">
        <v>3</v>
      </c>
      <c r="T140" s="112" t="str">
        <f>"Schwerbehinderte und deren Begleitperson (Kennzeichen B im Ausweis) zahlen jeweils den Normalpreis."</f>
        <v>Schwerbehinderte und deren Begleitperson (Kennzeichen B im Ausweis) zahlen jeweils den Normalpreis.</v>
      </c>
      <c r="U140" s="112" t="str">
        <f>"Schwerbehinderte und deren Begleitperson (Kennzeichen B im Ausweis) zahlen jeweils den Normalpreis. "</f>
        <v xml:space="preserve">Schwerbehinderte und deren Begleitperson (Kennzeichen B im Ausweis) zahlen jeweils den Normalpreis. </v>
      </c>
      <c r="V140" s="4" t="str">
        <f>INDEX(GDB_Onlinetext,GDB_Index,1)</f>
        <v>Schwerbehinderte zahlen den Normalpreis und deren Begleitperson (Kennzeichen B im Ausweis) erhält freien Eintritt. Dafür bitte 2 Karten in der entsprechenden Ermäßigung buchen (Schwerbehindert + Begleiter).</v>
      </c>
      <c r="W140" s="4" t="str">
        <f>GDB_POS_Hinweis&amp;INDEX(GDB_POS_Text,GDB_Index,1)</f>
        <v xml:space="preserve">Hinweis zur Buchung für Schwerbehinderte: Schwerbehinderte zahlen den Normalpreis und deren Begleitperson (Kennzeichen B im Ausweis) erhält freien Eintritt. Dafür bitte 2 Karten in der entsprechenden Ermäßigung buchen (Schwerbehindert + Begleiter). </v>
      </c>
    </row>
    <row r="141" spans="1:25" ht="13.5" customHeight="1">
      <c r="A141" s="3"/>
      <c r="B141" s="70"/>
      <c r="C141" s="70"/>
      <c r="D141" s="70"/>
      <c r="E141" s="87"/>
      <c r="F141" s="87"/>
      <c r="G141" s="2"/>
      <c r="H141" s="2"/>
      <c r="I141" s="2"/>
      <c r="J141" s="2"/>
      <c r="K141" s="2"/>
      <c r="L141" s="3"/>
      <c r="P141" s="22"/>
      <c r="R141" s="4" t="s">
        <v>206</v>
      </c>
      <c r="T141" s="112" t="str">
        <f>"Schwerbehinderte und deren Begleitperson (Kennzeichen B im Ausweis) zahlen jeweils den ermäßigten Preis."</f>
        <v>Schwerbehinderte und deren Begleitperson (Kennzeichen B im Ausweis) zahlen jeweils den ermäßigten Preis.</v>
      </c>
      <c r="U141" s="112" t="str">
        <f>"Schwerbehinderte und deren Begleitperson (Kennzeichen B im Ausweis) zahlen jeweils den ermäßigten Preis. "</f>
        <v xml:space="preserve">Schwerbehinderte und deren Begleitperson (Kennzeichen B im Ausweis) zahlen jeweils den ermäßigten Preis. </v>
      </c>
      <c r="W141" s="4" t="str">
        <f>"Hinweis zur Buchung für Schwerbehinderte: "</f>
        <v xml:space="preserve">Hinweis zur Buchung für Schwerbehinderte: </v>
      </c>
    </row>
    <row r="142" spans="1:25" ht="12.75" customHeight="1">
      <c r="A142" s="3"/>
      <c r="B142" s="3"/>
      <c r="C142" s="3"/>
      <c r="D142" s="3"/>
      <c r="E142" s="3"/>
      <c r="F142" s="3"/>
      <c r="G142" s="3"/>
      <c r="H142" s="3"/>
      <c r="I142" s="3"/>
      <c r="J142" s="3"/>
      <c r="K142" s="3"/>
      <c r="L142" s="3"/>
      <c r="R142" s="4" t="s">
        <v>207</v>
      </c>
      <c r="T142" s="112" t="str">
        <f>"Schwerbehinderte zahlen den Normalpreis und deren Begleitperson (Kennzeichen B im Ausweis) erhält freien Eintritt. Dafür bitte 2 Karten in der entsprechenden Ermäßigung buchen (Schwerbehindert + Begleiter)."</f>
        <v>Schwerbehinderte zahlen den Normalpreis und deren Begleitperson (Kennzeichen B im Ausweis) erhält freien Eintritt. Dafür bitte 2 Karten in der entsprechenden Ermäßigung buchen (Schwerbehindert + Begleiter).</v>
      </c>
      <c r="U142" s="112" t="str">
        <f>"Schwerbehinderte zahlen den Normalpreis und deren Begleitperson (Kennzeichen B im Ausweis) erhält freien Eintritt. Dafür bitte 2 Karten in der entsprechenden Ermäßigung buchen (Schwerbehindert + Begleiter). "</f>
        <v xml:space="preserve">Schwerbehinderte zahlen den Normalpreis und deren Begleitperson (Kennzeichen B im Ausweis) erhält freien Eintritt. Dafür bitte 2 Karten in der entsprechenden Ermäßigung buchen (Schwerbehindert + Begleiter). </v>
      </c>
    </row>
    <row r="143" spans="1:25" ht="15" customHeight="1">
      <c r="A143" s="3"/>
      <c r="B143" s="142" t="s">
        <v>235</v>
      </c>
      <c r="C143" s="142"/>
      <c r="D143" s="142"/>
      <c r="E143" s="142"/>
      <c r="F143" s="142"/>
      <c r="G143" s="142"/>
      <c r="H143" s="142"/>
      <c r="I143" s="142"/>
      <c r="J143" s="142"/>
      <c r="K143" s="142"/>
      <c r="L143" s="3"/>
      <c r="R143" s="4" t="s">
        <v>208</v>
      </c>
      <c r="T143" s="112" t="str">
        <f>"Schwerbehinderte zahlen den ermäßigten Preis und deren Begleitperson (Kennzeichen B im Ausweis) erhält freien Eintritt. Dafür bitte 2 Karten in der entsprechenden Ermäßigung buchen (Schwerbehindert + Begleiter)."</f>
        <v>Schwerbehinderte zahlen den ermäßigten Preis und deren Begleitperson (Kennzeichen B im Ausweis) erhält freien Eintritt. Dafür bitte 2 Karten in der entsprechenden Ermäßigung buchen (Schwerbehindert + Begleiter).</v>
      </c>
      <c r="U143" s="112" t="str">
        <f>"Schwerbehinderte zahlen den ermäßigten Preis und deren Begleitperson (Kennzeichen B im Ausweis) erhält freien Eintritt. Dafür bitte 2 Karten in der entsprechenden Ermäßigung buchen (Schwerbehindert + Begleiter). "</f>
        <v xml:space="preserve">Schwerbehinderte zahlen den ermäßigten Preis und deren Begleitperson (Kennzeichen B im Ausweis) erhält freien Eintritt. Dafür bitte 2 Karten in der entsprechenden Ermäßigung buchen (Schwerbehindert + Begleiter). </v>
      </c>
    </row>
    <row r="144" spans="1:25" ht="13.2" customHeight="1">
      <c r="A144" s="3"/>
      <c r="B144" s="58"/>
      <c r="C144" s="24"/>
      <c r="D144" s="24"/>
      <c r="E144" s="24"/>
      <c r="F144" s="24"/>
      <c r="G144" s="24"/>
      <c r="H144" s="24"/>
      <c r="I144" s="24"/>
      <c r="J144" s="24"/>
      <c r="K144" s="24"/>
      <c r="L144" s="3"/>
    </row>
    <row r="145" spans="1:16">
      <c r="A145" s="3"/>
      <c r="B145" s="71" t="s">
        <v>234</v>
      </c>
      <c r="C145" s="24" t="s">
        <v>40</v>
      </c>
      <c r="D145" s="171"/>
      <c r="E145" s="171"/>
      <c r="F145" s="172"/>
      <c r="G145" s="172"/>
      <c r="H145" s="24"/>
      <c r="I145" s="24"/>
      <c r="J145" s="24"/>
      <c r="K145" s="24"/>
      <c r="L145" s="3"/>
    </row>
    <row r="146" spans="1:16" ht="12" customHeight="1">
      <c r="A146" s="3"/>
      <c r="B146" s="70"/>
      <c r="C146" s="24" t="s">
        <v>41</v>
      </c>
      <c r="D146" s="171"/>
      <c r="E146" s="171"/>
      <c r="F146" s="24"/>
      <c r="G146" s="24"/>
      <c r="H146" s="24"/>
      <c r="I146" s="24"/>
      <c r="J146" s="24"/>
      <c r="K146" s="24"/>
      <c r="L146" s="3"/>
    </row>
    <row r="147" spans="1:16" ht="12.6" customHeight="1">
      <c r="A147" s="3"/>
      <c r="B147" s="24"/>
      <c r="C147" s="24" t="s">
        <v>39</v>
      </c>
      <c r="D147" s="170"/>
      <c r="E147" s="170"/>
      <c r="F147" s="24"/>
      <c r="G147" s="24"/>
      <c r="H147" s="24"/>
      <c r="I147" s="24"/>
      <c r="J147" s="24"/>
      <c r="K147" s="24"/>
      <c r="L147" s="3"/>
    </row>
    <row r="148" spans="1:16" ht="12.6" customHeight="1">
      <c r="A148" s="3"/>
      <c r="B148" s="24"/>
      <c r="C148" s="24"/>
      <c r="D148" s="24"/>
      <c r="E148" s="24"/>
      <c r="F148" s="24"/>
      <c r="G148" s="24"/>
      <c r="H148" s="24"/>
      <c r="I148" s="71"/>
      <c r="J148" s="71"/>
      <c r="K148" s="24"/>
      <c r="L148" s="3"/>
      <c r="M148" s="22"/>
    </row>
    <row r="149" spans="1:16" ht="12.75" customHeight="1">
      <c r="A149" s="3"/>
      <c r="B149" s="3"/>
      <c r="C149" s="3"/>
      <c r="D149" s="3"/>
      <c r="E149" s="3"/>
      <c r="F149" s="3"/>
      <c r="G149" s="3"/>
      <c r="H149" s="3"/>
      <c r="I149" s="3"/>
      <c r="J149" s="3"/>
      <c r="K149" s="3"/>
      <c r="L149" s="3"/>
      <c r="M149" s="22"/>
    </row>
    <row r="150" spans="1:16" ht="15" customHeight="1">
      <c r="A150" s="3"/>
      <c r="B150" s="142" t="s">
        <v>25</v>
      </c>
      <c r="C150" s="142"/>
      <c r="D150" s="142"/>
      <c r="E150" s="142"/>
      <c r="F150" s="142"/>
      <c r="G150" s="142"/>
      <c r="H150" s="142"/>
      <c r="I150" s="142"/>
      <c r="J150" s="142"/>
      <c r="K150" s="142"/>
      <c r="L150" s="3"/>
    </row>
    <row r="151" spans="1:16" ht="13.2" customHeight="1">
      <c r="A151" s="3"/>
      <c r="B151" s="168" t="s">
        <v>92</v>
      </c>
      <c r="C151" s="168"/>
      <c r="D151" s="169"/>
      <c r="E151" s="169"/>
      <c r="F151" s="24"/>
      <c r="G151" s="24"/>
      <c r="H151" s="24"/>
      <c r="I151" s="24"/>
      <c r="J151" s="67"/>
      <c r="K151" s="67"/>
      <c r="L151" s="3"/>
    </row>
    <row r="152" spans="1:16" ht="7.2" customHeight="1">
      <c r="A152" s="3"/>
      <c r="B152" s="2"/>
      <c r="C152" s="2"/>
      <c r="D152" s="7"/>
      <c r="E152" s="7"/>
      <c r="F152" s="7"/>
      <c r="G152" s="7"/>
      <c r="H152" s="7"/>
      <c r="I152" s="7"/>
      <c r="J152" s="2"/>
      <c r="K152" s="2"/>
      <c r="L152" s="3"/>
    </row>
    <row r="153" spans="1:16">
      <c r="A153" s="3"/>
      <c r="B153" s="168" t="s">
        <v>91</v>
      </c>
      <c r="C153" s="168"/>
      <c r="D153" s="167"/>
      <c r="E153" s="167"/>
      <c r="F153" s="7"/>
      <c r="G153" s="7"/>
      <c r="H153" s="7"/>
      <c r="I153" s="7"/>
      <c r="J153" s="2"/>
      <c r="K153" s="2"/>
      <c r="L153" s="3"/>
      <c r="M153" s="22"/>
      <c r="N153" s="22"/>
      <c r="P153" s="68"/>
    </row>
    <row r="154" spans="1:16" ht="7.2" customHeight="1">
      <c r="A154" s="3"/>
      <c r="B154" s="2"/>
      <c r="C154" s="2"/>
      <c r="D154" s="7"/>
      <c r="E154" s="7"/>
      <c r="F154" s="7"/>
      <c r="G154" s="7"/>
      <c r="H154" s="7"/>
      <c r="I154" s="7"/>
      <c r="J154" s="2"/>
      <c r="K154" s="2"/>
      <c r="L154" s="3"/>
    </row>
    <row r="155" spans="1:16" ht="13.2" customHeight="1">
      <c r="A155" s="3"/>
      <c r="B155" s="168" t="s">
        <v>243</v>
      </c>
      <c r="C155" s="168"/>
      <c r="D155" s="161"/>
      <c r="E155" s="161"/>
      <c r="F155" s="161"/>
      <c r="G155" s="161"/>
      <c r="H155" s="161"/>
      <c r="I155" s="161"/>
      <c r="J155" s="161"/>
      <c r="K155" s="2"/>
      <c r="L155" s="3"/>
    </row>
    <row r="156" spans="1:16" ht="6.75" customHeight="1">
      <c r="A156" s="3"/>
      <c r="B156" s="2"/>
      <c r="C156" s="2"/>
      <c r="D156" s="2"/>
      <c r="E156" s="2"/>
      <c r="F156" s="2"/>
      <c r="G156" s="2"/>
      <c r="H156" s="2"/>
      <c r="I156" s="2"/>
      <c r="J156" s="2"/>
      <c r="K156" s="2"/>
      <c r="L156" s="3"/>
    </row>
    <row r="157" spans="1:16" ht="12.75" customHeight="1">
      <c r="A157" s="3"/>
      <c r="B157" s="3"/>
      <c r="C157" s="3"/>
      <c r="D157" s="3"/>
      <c r="E157" s="3"/>
      <c r="F157" s="3"/>
      <c r="G157" s="3"/>
      <c r="H157" s="3"/>
      <c r="I157" s="3"/>
      <c r="J157" s="3"/>
      <c r="K157" s="3"/>
      <c r="L157" s="3"/>
    </row>
    <row r="158" spans="1:16" ht="15" customHeight="1">
      <c r="A158" s="3"/>
      <c r="B158" s="142" t="s">
        <v>261</v>
      </c>
      <c r="C158" s="142"/>
      <c r="D158" s="142"/>
      <c r="E158" s="142"/>
      <c r="F158" s="142"/>
      <c r="G158" s="142"/>
      <c r="H158" s="142"/>
      <c r="I158" s="142"/>
      <c r="J158" s="142"/>
      <c r="K158" s="142"/>
      <c r="L158" s="3"/>
    </row>
    <row r="159" spans="1:16" ht="13.2" customHeight="1">
      <c r="A159" s="3"/>
      <c r="B159" s="66"/>
      <c r="C159" s="146" t="str">
        <f>IF(M162,N164,IF(M164,O164,N165))</f>
        <v>Bitte geben Sie an, ob Sie die Bewerbung Ihrer Veranstaltung wünschen.</v>
      </c>
      <c r="D159" s="146"/>
      <c r="E159" s="146"/>
      <c r="F159" s="146"/>
      <c r="G159" s="146"/>
      <c r="H159" s="146"/>
      <c r="I159" s="146"/>
      <c r="J159" s="146"/>
      <c r="K159" s="146"/>
      <c r="L159" s="3"/>
    </row>
    <row r="160" spans="1:16" ht="13.95" customHeight="1">
      <c r="A160" s="3"/>
      <c r="B160" s="60" t="s">
        <v>17</v>
      </c>
      <c r="C160" s="146"/>
      <c r="D160" s="146"/>
      <c r="E160" s="146"/>
      <c r="F160" s="146"/>
      <c r="G160" s="146"/>
      <c r="H160" s="146"/>
      <c r="I160" s="146"/>
      <c r="J160" s="146"/>
      <c r="K160" s="146"/>
      <c r="L160" s="3"/>
      <c r="M160" s="4" t="s">
        <v>247</v>
      </c>
    </row>
    <row r="161" spans="1:17" ht="7.2" customHeight="1">
      <c r="A161" s="3"/>
      <c r="B161" s="78"/>
      <c r="C161" s="146"/>
      <c r="D161" s="146"/>
      <c r="E161" s="146"/>
      <c r="F161" s="146"/>
      <c r="G161" s="146"/>
      <c r="H161" s="146"/>
      <c r="I161" s="146"/>
      <c r="J161" s="146"/>
      <c r="K161" s="146"/>
      <c r="L161" s="3"/>
    </row>
    <row r="162" spans="1:17" ht="12.75" customHeight="1">
      <c r="A162" s="3"/>
      <c r="B162" s="60" t="s">
        <v>7</v>
      </c>
      <c r="C162" s="173" t="s">
        <v>274</v>
      </c>
      <c r="D162" s="173"/>
      <c r="E162" s="173"/>
      <c r="F162" s="173"/>
      <c r="G162" s="173"/>
      <c r="H162" s="173"/>
      <c r="I162" s="173"/>
      <c r="J162" s="173"/>
      <c r="K162" s="173"/>
      <c r="L162" s="3"/>
      <c r="M162" s="22" t="b">
        <v>0</v>
      </c>
      <c r="N162" s="82"/>
    </row>
    <row r="163" spans="1:17" ht="12.75" customHeight="1">
      <c r="A163" s="3"/>
      <c r="B163" s="60"/>
      <c r="C163" s="173"/>
      <c r="D163" s="173"/>
      <c r="E163" s="173"/>
      <c r="F163" s="173"/>
      <c r="G163" s="173"/>
      <c r="H163" s="173"/>
      <c r="I163" s="173"/>
      <c r="J163" s="173"/>
      <c r="K163" s="173"/>
      <c r="L163" s="3"/>
      <c r="O163" s="79"/>
    </row>
    <row r="164" spans="1:17" ht="12" customHeight="1">
      <c r="A164" s="3"/>
      <c r="B164" s="2"/>
      <c r="C164" s="2"/>
      <c r="D164" s="2"/>
      <c r="E164" s="2"/>
      <c r="F164" s="2"/>
      <c r="G164" s="2"/>
      <c r="H164" s="2"/>
      <c r="I164" s="2"/>
      <c r="J164" s="2"/>
      <c r="K164" s="2"/>
      <c r="L164" s="3"/>
      <c r="M164" s="22" t="b">
        <v>0</v>
      </c>
      <c r="N164" s="82" t="str">
        <f>"Vielen Dank für Ihr Interesse am Werbepaket. Sie erhalten in Kürze ein Angebot."</f>
        <v>Vielen Dank für Ihr Interesse am Werbepaket. Sie erhalten in Kürze ein Angebot.</v>
      </c>
      <c r="O164" s="4" t="s">
        <v>273</v>
      </c>
    </row>
    <row r="165" spans="1:17" ht="12.75" customHeight="1">
      <c r="A165" s="3"/>
      <c r="B165" s="3"/>
      <c r="C165" s="3"/>
      <c r="D165" s="3"/>
      <c r="E165" s="3"/>
      <c r="F165" s="3"/>
      <c r="G165" s="3"/>
      <c r="H165" s="3"/>
      <c r="I165" s="3"/>
      <c r="J165" s="3"/>
      <c r="K165" s="3"/>
      <c r="L165" s="3"/>
      <c r="N165" s="4" t="s">
        <v>244</v>
      </c>
    </row>
    <row r="166" spans="1:17" ht="15" customHeight="1">
      <c r="A166" s="3"/>
      <c r="B166" s="142" t="s">
        <v>262</v>
      </c>
      <c r="C166" s="142"/>
      <c r="D166" s="142"/>
      <c r="E166" s="142"/>
      <c r="F166" s="142"/>
      <c r="G166" s="142"/>
      <c r="H166" s="142"/>
      <c r="I166" s="142"/>
      <c r="J166" s="142"/>
      <c r="K166" s="142"/>
      <c r="L166" s="3"/>
      <c r="N166" s="73"/>
    </row>
    <row r="167" spans="1:17" ht="13.2" customHeight="1">
      <c r="A167" s="3"/>
      <c r="B167" s="66"/>
      <c r="C167" s="114"/>
      <c r="D167" s="114"/>
      <c r="E167" s="114"/>
      <c r="F167" s="114"/>
      <c r="G167" s="114"/>
      <c r="H167" s="114"/>
      <c r="I167" s="114"/>
      <c r="J167" s="114"/>
      <c r="K167" s="114"/>
      <c r="L167" s="3"/>
    </row>
    <row r="168" spans="1:17" ht="13.95" customHeight="1">
      <c r="A168" s="3"/>
      <c r="B168" s="60" t="s">
        <v>17</v>
      </c>
      <c r="C168" s="25" t="s">
        <v>221</v>
      </c>
      <c r="D168" s="116"/>
      <c r="E168" s="114"/>
      <c r="F168" s="114"/>
      <c r="G168" s="114"/>
      <c r="H168" s="114"/>
      <c r="I168" s="114"/>
      <c r="J168" s="114"/>
      <c r="K168" s="114"/>
      <c r="L168" s="3"/>
      <c r="N168" s="4" t="s">
        <v>268</v>
      </c>
    </row>
    <row r="169" spans="1:17" ht="7.2" customHeight="1">
      <c r="A169" s="3"/>
      <c r="B169" s="78"/>
      <c r="C169" s="115"/>
      <c r="D169" s="114"/>
      <c r="E169" s="114"/>
      <c r="F169" s="114"/>
      <c r="G169" s="114"/>
      <c r="H169" s="114"/>
      <c r="I169" s="114"/>
      <c r="J169" s="114"/>
      <c r="K169" s="114"/>
      <c r="L169" s="3"/>
    </row>
    <row r="170" spans="1:17" ht="12.75" customHeight="1">
      <c r="A170" s="3"/>
      <c r="B170" s="60" t="s">
        <v>7</v>
      </c>
      <c r="C170" s="173" t="str">
        <f>IF(AND(Freikarten_Ja,Freikarten_Nein),Freikarten_Blankotext,IF(AND(Freikarten_Ja,OR(Freikarten_Anzahl="",Freikarten_Anzahl=0)),Freikarten_Anzahl_eingeben,IF(AND(Freikarten_Ja,Freikarten_Anzahl&gt;0),Freikarten_Bestätigung,IF(Freikarten_Nein,Freikarten_Nein_Text,Freikarten_Blankotext))))</f>
        <v>Bitte geben Sie an, ob Sie uns Freikarten für Ihre Veranstaltung zur Verfügung stellen wollen.</v>
      </c>
      <c r="D170" s="173"/>
      <c r="E170" s="173"/>
      <c r="F170" s="173"/>
      <c r="G170" s="173"/>
      <c r="H170" s="173"/>
      <c r="I170" s="173"/>
      <c r="J170" s="173"/>
      <c r="K170" s="173"/>
      <c r="L170" s="3"/>
      <c r="M170" s="22" t="b">
        <v>0</v>
      </c>
      <c r="N170" s="4" t="s">
        <v>263</v>
      </c>
    </row>
    <row r="171" spans="1:17" ht="12.75" customHeight="1">
      <c r="A171" s="3"/>
      <c r="B171" s="60"/>
      <c r="C171" s="173"/>
      <c r="D171" s="173"/>
      <c r="E171" s="173"/>
      <c r="F171" s="173"/>
      <c r="G171" s="173"/>
      <c r="H171" s="173"/>
      <c r="I171" s="173"/>
      <c r="J171" s="173"/>
      <c r="K171" s="173"/>
      <c r="L171" s="3"/>
      <c r="P171" s="82"/>
    </row>
    <row r="172" spans="1:17" ht="12" customHeight="1">
      <c r="A172" s="3"/>
      <c r="B172" s="2"/>
      <c r="C172" s="2"/>
      <c r="D172" s="2"/>
      <c r="E172" s="2"/>
      <c r="F172" s="2"/>
      <c r="G172" s="2"/>
      <c r="H172" s="2"/>
      <c r="I172" s="2"/>
      <c r="J172" s="2"/>
      <c r="K172" s="2"/>
      <c r="L172" s="3"/>
      <c r="M172" s="22" t="b">
        <v>0</v>
      </c>
      <c r="N172" s="82" t="s">
        <v>267</v>
      </c>
      <c r="Q172" s="79"/>
    </row>
    <row r="173" spans="1:17" ht="12.75" customHeight="1">
      <c r="A173" s="3"/>
      <c r="B173" s="3"/>
      <c r="C173" s="3"/>
      <c r="D173" s="3"/>
      <c r="E173" s="3"/>
      <c r="F173" s="3"/>
      <c r="G173" s="3"/>
      <c r="H173" s="3"/>
      <c r="I173" s="3"/>
      <c r="J173" s="3"/>
      <c r="K173" s="3"/>
      <c r="L173" s="3"/>
      <c r="N173" s="4" t="s">
        <v>264</v>
      </c>
      <c r="P173" s="82"/>
    </row>
    <row r="174" spans="1:17" ht="15" customHeight="1">
      <c r="A174" s="3"/>
      <c r="B174" s="142" t="s">
        <v>95</v>
      </c>
      <c r="C174" s="142"/>
      <c r="D174" s="142"/>
      <c r="E174" s="142"/>
      <c r="F174" s="142"/>
      <c r="G174" s="142"/>
      <c r="H174" s="142"/>
      <c r="I174" s="142"/>
      <c r="J174" s="142"/>
      <c r="K174" s="142"/>
      <c r="L174" s="3"/>
      <c r="P174" s="82"/>
    </row>
    <row r="175" spans="1:17" ht="13.2" customHeight="1">
      <c r="A175" s="3"/>
      <c r="B175" s="126"/>
      <c r="C175" s="126"/>
      <c r="D175" s="126"/>
      <c r="E175" s="126"/>
      <c r="F175" s="126"/>
      <c r="G175" s="126"/>
      <c r="H175" s="126"/>
      <c r="I175" s="126"/>
      <c r="J175" s="126"/>
      <c r="K175" s="126"/>
      <c r="L175" s="3"/>
      <c r="N175" s="4" t="s">
        <v>272</v>
      </c>
      <c r="P175" s="82"/>
    </row>
    <row r="176" spans="1:17" ht="13.2" customHeight="1">
      <c r="A176" s="3"/>
      <c r="B176" s="127" t="s">
        <v>17</v>
      </c>
      <c r="C176" s="177" t="str">
        <f>IF(AND(printathome_Ja,printathome_Nein),printathome_Auswahl_Text,IF(printathome_Ja,printathome_Ja_Text,printathome_Nein_Text))</f>
        <v>Wir legen für Sie ein sog. Print@Home-Ticket (A4 PDF-Format) an. Somit kann der Verkauf bis zum Veranstaltungsbeginn fortgeführt werden und die Kunden haben eine einfache Möglichkeit, an ihre Tickets zu kommen.</v>
      </c>
      <c r="D176" s="177"/>
      <c r="E176" s="177"/>
      <c r="F176" s="177"/>
      <c r="G176" s="177"/>
      <c r="H176" s="177"/>
      <c r="I176" s="177"/>
      <c r="J176" s="177"/>
      <c r="K176" s="177"/>
      <c r="L176" s="3"/>
      <c r="M176" s="22" t="b">
        <v>1</v>
      </c>
      <c r="N176" s="73" t="s">
        <v>269</v>
      </c>
    </row>
    <row r="177" spans="1:16" ht="7.2" customHeight="1">
      <c r="A177" s="3"/>
      <c r="B177" s="70"/>
      <c r="C177" s="177"/>
      <c r="D177" s="177"/>
      <c r="E177" s="177"/>
      <c r="F177" s="177"/>
      <c r="G177" s="177"/>
      <c r="H177" s="177"/>
      <c r="I177" s="177"/>
      <c r="J177" s="177"/>
      <c r="K177" s="177"/>
      <c r="L177" s="3"/>
      <c r="N177" s="73"/>
    </row>
    <row r="178" spans="1:16" ht="13.2" customHeight="1">
      <c r="A178" s="3"/>
      <c r="B178" s="127" t="s">
        <v>7</v>
      </c>
      <c r="C178" s="177"/>
      <c r="D178" s="177"/>
      <c r="E178" s="177"/>
      <c r="F178" s="177"/>
      <c r="G178" s="177"/>
      <c r="H178" s="177"/>
      <c r="I178" s="177"/>
      <c r="J178" s="177"/>
      <c r="K178" s="177"/>
      <c r="L178" s="3"/>
      <c r="M178" s="22" t="b">
        <v>0</v>
      </c>
      <c r="N178" s="4" t="s">
        <v>271</v>
      </c>
    </row>
    <row r="179" spans="1:16" ht="13.95" customHeight="1">
      <c r="A179" s="3"/>
      <c r="B179" s="70"/>
      <c r="C179" s="70"/>
      <c r="D179" s="70"/>
      <c r="E179" s="70"/>
      <c r="F179" s="70"/>
      <c r="G179" s="70"/>
      <c r="H179" s="70"/>
      <c r="I179" s="70"/>
      <c r="J179" s="70"/>
      <c r="K179" s="70"/>
      <c r="L179" s="3"/>
    </row>
    <row r="180" spans="1:16" ht="12.75" customHeight="1">
      <c r="A180" s="3"/>
      <c r="B180" s="3"/>
      <c r="C180" s="3"/>
      <c r="D180" s="3"/>
      <c r="E180" s="3"/>
      <c r="F180" s="3"/>
      <c r="G180" s="3"/>
      <c r="H180" s="3"/>
      <c r="I180" s="3"/>
      <c r="J180" s="3"/>
      <c r="K180" s="3"/>
      <c r="L180" s="3"/>
      <c r="M180" s="22"/>
      <c r="N180" s="79"/>
      <c r="P180" s="82"/>
    </row>
    <row r="181" spans="1:16" ht="15" customHeight="1">
      <c r="A181" s="3"/>
      <c r="B181" s="142" t="s">
        <v>201</v>
      </c>
      <c r="C181" s="142"/>
      <c r="D181" s="142"/>
      <c r="E181" s="142"/>
      <c r="F181" s="142"/>
      <c r="G181" s="142"/>
      <c r="H181" s="142"/>
      <c r="I181" s="142"/>
      <c r="J181" s="142"/>
      <c r="K181" s="142"/>
      <c r="L181" s="3"/>
      <c r="P181" s="79"/>
    </row>
    <row r="182" spans="1:16" ht="12" customHeight="1">
      <c r="A182" s="3"/>
      <c r="B182" s="177" t="s">
        <v>266</v>
      </c>
      <c r="C182" s="177"/>
      <c r="D182" s="177"/>
      <c r="E182" s="177"/>
      <c r="F182" s="177"/>
      <c r="G182" s="177"/>
      <c r="H182" s="177"/>
      <c r="I182" s="177"/>
      <c r="J182" s="177"/>
      <c r="K182" s="74"/>
      <c r="L182" s="3"/>
      <c r="M182" s="22"/>
      <c r="N182" s="79"/>
    </row>
    <row r="183" spans="1:16" ht="13.2" customHeight="1">
      <c r="A183" s="3"/>
      <c r="B183" s="177"/>
      <c r="C183" s="177"/>
      <c r="D183" s="177"/>
      <c r="E183" s="177"/>
      <c r="F183" s="177"/>
      <c r="G183" s="177"/>
      <c r="H183" s="177"/>
      <c r="I183" s="177"/>
      <c r="J183" s="177"/>
      <c r="K183" s="74"/>
      <c r="L183" s="3"/>
    </row>
    <row r="184" spans="1:16" ht="13.95" customHeight="1">
      <c r="A184" s="3"/>
      <c r="B184" s="177"/>
      <c r="C184" s="177"/>
      <c r="D184" s="177"/>
      <c r="E184" s="177"/>
      <c r="F184" s="177"/>
      <c r="G184" s="177"/>
      <c r="H184" s="177"/>
      <c r="I184" s="177"/>
      <c r="J184" s="177"/>
      <c r="K184" s="74"/>
      <c r="L184" s="3"/>
      <c r="N184" s="22"/>
    </row>
    <row r="185" spans="1:16" ht="12" customHeight="1">
      <c r="A185" s="3"/>
      <c r="B185" s="177"/>
      <c r="C185" s="177"/>
      <c r="D185" s="177"/>
      <c r="E185" s="177"/>
      <c r="F185" s="177"/>
      <c r="G185" s="177"/>
      <c r="H185" s="177"/>
      <c r="I185" s="177"/>
      <c r="J185" s="177"/>
      <c r="K185" s="74"/>
      <c r="L185" s="3"/>
      <c r="O185" s="82"/>
      <c r="P185" s="82"/>
    </row>
    <row r="186" spans="1:16" ht="12" customHeight="1">
      <c r="A186" s="3"/>
      <c r="B186" s="177"/>
      <c r="C186" s="177"/>
      <c r="D186" s="177"/>
      <c r="E186" s="177"/>
      <c r="F186" s="177"/>
      <c r="G186" s="177"/>
      <c r="H186" s="177"/>
      <c r="I186" s="177"/>
      <c r="J186" s="177"/>
      <c r="K186" s="74"/>
      <c r="L186" s="3"/>
    </row>
    <row r="187" spans="1:16" ht="12.75" customHeight="1">
      <c r="A187" s="3"/>
      <c r="B187" s="3"/>
      <c r="C187" s="3"/>
      <c r="D187" s="3"/>
      <c r="E187" s="3"/>
      <c r="F187" s="3"/>
      <c r="G187" s="3"/>
      <c r="H187" s="3"/>
      <c r="I187" s="3"/>
      <c r="J187" s="3"/>
      <c r="K187" s="3"/>
      <c r="L187" s="3"/>
    </row>
    <row r="188" spans="1:16" ht="15" customHeight="1">
      <c r="A188" s="3"/>
      <c r="B188" s="142" t="s">
        <v>49</v>
      </c>
      <c r="C188" s="142"/>
      <c r="D188" s="142"/>
      <c r="E188" s="142"/>
      <c r="F188" s="142"/>
      <c r="G188" s="142"/>
      <c r="H188" s="142"/>
      <c r="I188" s="142"/>
      <c r="J188" s="142"/>
      <c r="K188" s="142"/>
      <c r="L188" s="3"/>
      <c r="M188" s="22"/>
      <c r="N188" s="79"/>
      <c r="P188" s="82"/>
    </row>
    <row r="189" spans="1:16" ht="12" customHeight="1">
      <c r="A189" s="3"/>
      <c r="B189" s="2"/>
      <c r="C189" s="2"/>
      <c r="D189" s="2"/>
      <c r="E189" s="2"/>
      <c r="F189" s="2"/>
      <c r="G189" s="2"/>
      <c r="H189" s="2"/>
      <c r="I189" s="2"/>
      <c r="J189" s="2"/>
      <c r="K189" s="2"/>
      <c r="L189" s="3"/>
      <c r="P189" s="79"/>
    </row>
    <row r="190" spans="1:16">
      <c r="A190" s="3"/>
      <c r="B190" s="7" t="s">
        <v>12</v>
      </c>
      <c r="C190" s="161"/>
      <c r="D190" s="161"/>
      <c r="E190" s="161"/>
      <c r="F190" s="161"/>
      <c r="G190" s="161"/>
      <c r="H190" s="161"/>
      <c r="I190" s="2"/>
      <c r="J190" s="2"/>
      <c r="K190" s="2"/>
      <c r="L190" s="3"/>
    </row>
    <row r="191" spans="1:16" ht="7.2" customHeight="1">
      <c r="A191" s="3"/>
      <c r="B191" s="7"/>
      <c r="C191" s="2"/>
      <c r="D191" s="2"/>
      <c r="E191" s="2"/>
      <c r="F191" s="2"/>
      <c r="G191" s="2"/>
      <c r="H191" s="2"/>
      <c r="I191" s="2"/>
      <c r="J191" s="2"/>
      <c r="K191" s="2"/>
      <c r="L191" s="3"/>
    </row>
    <row r="192" spans="1:16">
      <c r="A192" s="3"/>
      <c r="B192" s="7" t="s">
        <v>9</v>
      </c>
      <c r="C192" s="161"/>
      <c r="D192" s="161"/>
      <c r="E192" s="161"/>
      <c r="F192" s="9" t="s">
        <v>64</v>
      </c>
      <c r="G192" s="161"/>
      <c r="H192" s="161"/>
      <c r="I192" s="2"/>
      <c r="J192" s="2"/>
      <c r="K192" s="2"/>
      <c r="L192" s="3"/>
    </row>
    <row r="193" spans="1:13" ht="7.2" customHeight="1">
      <c r="A193" s="3"/>
      <c r="B193" s="7"/>
      <c r="C193" s="7"/>
      <c r="D193" s="7"/>
      <c r="E193" s="7"/>
      <c r="F193" s="2"/>
      <c r="G193" s="7"/>
      <c r="H193" s="7"/>
      <c r="I193" s="2"/>
      <c r="J193" s="2"/>
      <c r="K193" s="2"/>
      <c r="L193" s="3"/>
    </row>
    <row r="194" spans="1:13">
      <c r="A194" s="3"/>
      <c r="B194" s="7" t="s">
        <v>76</v>
      </c>
      <c r="C194" s="180"/>
      <c r="D194" s="180"/>
      <c r="E194" s="180"/>
      <c r="F194" s="9" t="s">
        <v>27</v>
      </c>
      <c r="G194" s="161"/>
      <c r="H194" s="161"/>
      <c r="I194" s="2"/>
      <c r="J194" s="2"/>
      <c r="K194" s="2"/>
      <c r="L194" s="3"/>
    </row>
    <row r="195" spans="1:13">
      <c r="A195" s="3"/>
      <c r="B195" s="7"/>
      <c r="C195" s="2"/>
      <c r="D195" s="2"/>
      <c r="E195" s="2"/>
      <c r="F195" s="2"/>
      <c r="G195" s="2"/>
      <c r="H195" s="2"/>
      <c r="I195" s="2"/>
      <c r="J195" s="2"/>
      <c r="K195" s="2"/>
      <c r="L195" s="3"/>
    </row>
    <row r="196" spans="1:13" ht="12.75" customHeight="1">
      <c r="A196" s="3"/>
      <c r="B196" s="3"/>
      <c r="C196" s="3"/>
      <c r="D196" s="3"/>
      <c r="E196" s="3"/>
      <c r="F196" s="3"/>
      <c r="G196" s="3"/>
      <c r="H196" s="3"/>
      <c r="I196" s="3"/>
      <c r="J196" s="3"/>
      <c r="K196" s="3"/>
      <c r="L196" s="3"/>
    </row>
    <row r="197" spans="1:13" ht="12.75" customHeight="1">
      <c r="A197" s="3"/>
      <c r="B197" s="142" t="s">
        <v>47</v>
      </c>
      <c r="C197" s="142"/>
      <c r="D197" s="142"/>
      <c r="E197" s="142"/>
      <c r="F197" s="142"/>
      <c r="G197" s="142"/>
      <c r="H197" s="142"/>
      <c r="I197" s="142"/>
      <c r="J197" s="142"/>
      <c r="K197" s="142"/>
      <c r="L197" s="3"/>
    </row>
    <row r="198" spans="1:13" ht="13.5" customHeight="1">
      <c r="A198" s="3"/>
      <c r="B198" s="2"/>
      <c r="C198" s="2"/>
      <c r="D198" s="2"/>
      <c r="E198" s="2"/>
      <c r="F198" s="2"/>
      <c r="G198" s="2"/>
      <c r="H198" s="2"/>
      <c r="I198" s="2"/>
      <c r="J198" s="2"/>
      <c r="K198" s="2"/>
      <c r="L198" s="3"/>
    </row>
    <row r="199" spans="1:13" ht="13.2" customHeight="1">
      <c r="A199" s="3"/>
      <c r="B199" s="2" t="s">
        <v>52</v>
      </c>
      <c r="C199" s="161"/>
      <c r="D199" s="161"/>
      <c r="E199" s="161"/>
      <c r="F199" s="161"/>
      <c r="G199" s="161"/>
      <c r="H199" s="161"/>
      <c r="I199" s="2"/>
      <c r="J199" s="2"/>
      <c r="K199" s="2"/>
      <c r="L199" s="3"/>
    </row>
    <row r="200" spans="1:13" ht="7.2" customHeight="1">
      <c r="A200" s="3"/>
      <c r="B200" s="2"/>
      <c r="C200" s="2"/>
      <c r="D200" s="2"/>
      <c r="E200" s="2"/>
      <c r="F200" s="2"/>
      <c r="G200" s="2"/>
      <c r="H200" s="2"/>
      <c r="I200" s="2"/>
      <c r="J200" s="2"/>
      <c r="K200" s="2"/>
      <c r="L200" s="3"/>
    </row>
    <row r="201" spans="1:13" ht="15.75" customHeight="1">
      <c r="A201" s="3"/>
      <c r="B201" s="2" t="s">
        <v>219</v>
      </c>
      <c r="C201" s="2"/>
      <c r="D201" s="2"/>
      <c r="E201" s="2"/>
      <c r="F201" s="2"/>
      <c r="G201" s="2"/>
      <c r="H201" s="2"/>
      <c r="I201" s="2"/>
      <c r="J201" s="2"/>
      <c r="K201" s="2"/>
      <c r="L201" s="3"/>
      <c r="M201" s="22" t="b">
        <v>0</v>
      </c>
    </row>
    <row r="202" spans="1:13" ht="7.2" customHeight="1">
      <c r="A202" s="3"/>
      <c r="B202" s="2"/>
      <c r="C202" s="2"/>
      <c r="D202" s="2"/>
      <c r="E202" s="2"/>
      <c r="F202" s="2"/>
      <c r="G202" s="2"/>
      <c r="H202" s="2"/>
      <c r="I202" s="2"/>
      <c r="J202" s="2"/>
      <c r="K202" s="2"/>
      <c r="L202" s="3"/>
    </row>
    <row r="203" spans="1:13">
      <c r="A203" s="3"/>
      <c r="B203" s="2" t="s">
        <v>48</v>
      </c>
      <c r="C203" s="161"/>
      <c r="D203" s="161"/>
      <c r="E203" s="161"/>
      <c r="F203" s="161"/>
      <c r="G203" s="161"/>
      <c r="H203" s="161"/>
      <c r="I203" s="2"/>
      <c r="J203" s="2"/>
      <c r="K203" s="2"/>
      <c r="L203" s="3"/>
    </row>
    <row r="204" spans="1:13" ht="7.2" customHeight="1">
      <c r="A204" s="3"/>
      <c r="B204" s="2"/>
      <c r="C204" s="2"/>
      <c r="D204" s="2"/>
      <c r="E204" s="2"/>
      <c r="F204" s="2"/>
      <c r="G204" s="2"/>
      <c r="H204" s="2"/>
      <c r="I204" s="2"/>
      <c r="J204" s="2"/>
      <c r="K204" s="2"/>
      <c r="L204" s="3"/>
    </row>
    <row r="205" spans="1:13">
      <c r="A205" s="3"/>
      <c r="B205" s="2" t="s">
        <v>50</v>
      </c>
      <c r="C205" s="161"/>
      <c r="D205" s="161"/>
      <c r="E205" s="161"/>
      <c r="F205" s="161"/>
      <c r="G205" s="161"/>
      <c r="H205" s="161"/>
      <c r="I205" s="2"/>
      <c r="J205" s="2"/>
      <c r="K205" s="2"/>
      <c r="L205" s="3"/>
    </row>
    <row r="206" spans="1:13" ht="7.2" customHeight="1">
      <c r="A206" s="3"/>
      <c r="B206" s="2"/>
      <c r="C206" s="2"/>
      <c r="D206" s="2"/>
      <c r="E206" s="2"/>
      <c r="F206" s="2"/>
      <c r="G206" s="2"/>
      <c r="H206" s="2"/>
      <c r="I206" s="2"/>
      <c r="J206" s="2"/>
      <c r="K206" s="2"/>
      <c r="L206" s="3"/>
    </row>
    <row r="207" spans="1:13">
      <c r="A207" s="3"/>
      <c r="B207" s="2" t="s">
        <v>51</v>
      </c>
      <c r="C207" s="161"/>
      <c r="D207" s="161"/>
      <c r="E207" s="161"/>
      <c r="F207" s="161"/>
      <c r="G207" s="161"/>
      <c r="H207" s="161"/>
      <c r="I207" s="2"/>
      <c r="J207" s="2"/>
      <c r="K207" s="2"/>
      <c r="L207" s="3"/>
    </row>
    <row r="208" spans="1:13">
      <c r="A208" s="3"/>
      <c r="B208" s="2"/>
      <c r="C208" s="2"/>
      <c r="D208" s="2"/>
      <c r="E208" s="2"/>
      <c r="F208" s="2"/>
      <c r="G208" s="2"/>
      <c r="H208" s="2"/>
      <c r="I208" s="2"/>
      <c r="J208" s="2"/>
      <c r="K208" s="2"/>
      <c r="L208" s="3"/>
    </row>
    <row r="209" spans="1:17" ht="12.75" customHeight="1">
      <c r="A209" s="3"/>
      <c r="B209" s="3"/>
      <c r="C209" s="3"/>
      <c r="D209" s="3"/>
      <c r="E209" s="3"/>
      <c r="F209" s="3"/>
      <c r="G209" s="3"/>
      <c r="H209" s="3"/>
      <c r="I209" s="3"/>
      <c r="J209" s="3"/>
      <c r="K209" s="3"/>
      <c r="L209" s="3"/>
    </row>
    <row r="210" spans="1:17" ht="15" customHeight="1">
      <c r="A210" s="3"/>
      <c r="B210" s="142" t="s">
        <v>23</v>
      </c>
      <c r="C210" s="142"/>
      <c r="D210" s="142"/>
      <c r="E210" s="142"/>
      <c r="F210" s="142"/>
      <c r="G210" s="142"/>
      <c r="H210" s="142"/>
      <c r="I210" s="142"/>
      <c r="J210" s="142"/>
      <c r="K210" s="142"/>
      <c r="L210" s="3"/>
      <c r="N210" s="73"/>
    </row>
    <row r="211" spans="1:17" ht="39" customHeight="1">
      <c r="A211" s="3"/>
      <c r="B211" s="178" t="s">
        <v>248</v>
      </c>
      <c r="C211" s="178"/>
      <c r="D211" s="178"/>
      <c r="E211" s="178"/>
      <c r="F211" s="178"/>
      <c r="G211" s="178"/>
      <c r="H211" s="178"/>
      <c r="I211" s="178"/>
      <c r="J211" s="178"/>
      <c r="K211" s="66"/>
      <c r="L211" s="3"/>
      <c r="N211" s="73"/>
    </row>
    <row r="212" spans="1:17" ht="7.5" customHeight="1">
      <c r="A212" s="3"/>
      <c r="B212" s="109"/>
      <c r="C212" s="109"/>
      <c r="D212" s="109"/>
      <c r="E212" s="109"/>
      <c r="F212" s="109"/>
      <c r="G212" s="109"/>
      <c r="H212" s="109"/>
      <c r="I212" s="109"/>
      <c r="J212" s="109"/>
      <c r="K212" s="109"/>
      <c r="L212" s="3"/>
    </row>
    <row r="213" spans="1:17" ht="93.6" customHeight="1">
      <c r="A213" s="72"/>
      <c r="B213" s="177" t="s">
        <v>246</v>
      </c>
      <c r="C213" s="177"/>
      <c r="D213" s="177"/>
      <c r="E213" s="177"/>
      <c r="F213" s="177"/>
      <c r="G213" s="177"/>
      <c r="H213" s="177"/>
      <c r="I213" s="177"/>
      <c r="J213" s="177"/>
      <c r="K213" s="177"/>
      <c r="L213" s="3"/>
    </row>
    <row r="214" spans="1:17" ht="7.5" customHeight="1">
      <c r="A214" s="72"/>
      <c r="B214" s="178"/>
      <c r="C214" s="178"/>
      <c r="D214" s="178"/>
      <c r="E214" s="178"/>
      <c r="F214" s="178"/>
      <c r="G214" s="178"/>
      <c r="H214" s="178"/>
      <c r="I214" s="178"/>
      <c r="J214" s="178"/>
      <c r="K214" s="107"/>
      <c r="L214" s="3"/>
      <c r="M214" s="1"/>
      <c r="Q214" s="82"/>
    </row>
    <row r="215" spans="1:17" ht="75" customHeight="1">
      <c r="A215" s="72"/>
      <c r="B215" s="175" t="s">
        <v>220</v>
      </c>
      <c r="C215" s="176"/>
      <c r="D215" s="176"/>
      <c r="E215" s="176"/>
      <c r="F215" s="176"/>
      <c r="G215" s="176"/>
      <c r="H215" s="176"/>
      <c r="I215" s="176"/>
      <c r="J215" s="176"/>
      <c r="K215" s="176"/>
      <c r="L215" s="3"/>
    </row>
    <row r="216" spans="1:17" ht="12.75" customHeight="1">
      <c r="A216" s="3"/>
      <c r="B216" s="3"/>
      <c r="C216" s="3"/>
      <c r="D216" s="3"/>
      <c r="E216" s="3"/>
      <c r="F216" s="3"/>
      <c r="G216" s="3"/>
      <c r="H216" s="3"/>
      <c r="I216" s="3"/>
      <c r="J216" s="3"/>
      <c r="K216" s="3"/>
      <c r="L216" s="3"/>
    </row>
    <row r="217" spans="1:17" ht="15" customHeight="1">
      <c r="A217" s="72"/>
      <c r="B217" s="142" t="s">
        <v>45</v>
      </c>
      <c r="C217" s="142"/>
      <c r="D217" s="142"/>
      <c r="E217" s="142"/>
      <c r="F217" s="142"/>
      <c r="G217" s="142"/>
      <c r="H217" s="142"/>
      <c r="I217" s="142"/>
      <c r="J217" s="142"/>
      <c r="K217" s="142"/>
      <c r="L217" s="3"/>
    </row>
    <row r="218" spans="1:17" ht="13.5" customHeight="1">
      <c r="A218" s="3"/>
      <c r="B218" s="59"/>
      <c r="C218" s="2"/>
      <c r="D218" s="2"/>
      <c r="E218" s="2"/>
      <c r="F218" s="2"/>
      <c r="G218" s="2"/>
      <c r="H218" s="2"/>
      <c r="I218" s="2"/>
      <c r="J218" s="2"/>
      <c r="K218" s="23"/>
      <c r="L218" s="3"/>
    </row>
    <row r="219" spans="1:17" ht="13.2" customHeight="1">
      <c r="A219" s="3"/>
      <c r="B219" s="2"/>
      <c r="C219" s="65" t="s">
        <v>43</v>
      </c>
      <c r="D219" s="75"/>
      <c r="E219" s="75"/>
      <c r="F219" s="65" t="s">
        <v>44</v>
      </c>
      <c r="G219" s="2"/>
      <c r="H219" s="2"/>
      <c r="I219" s="2"/>
      <c r="J219" s="2"/>
      <c r="K219" s="23"/>
      <c r="L219" s="3"/>
    </row>
    <row r="220" spans="1:17">
      <c r="A220" s="3"/>
      <c r="B220" s="23"/>
      <c r="C220" s="76" t="s">
        <v>203</v>
      </c>
      <c r="D220" s="76"/>
      <c r="E220" s="76"/>
      <c r="F220" s="76" t="s">
        <v>204</v>
      </c>
      <c r="G220" s="2"/>
      <c r="H220" s="23"/>
      <c r="I220" s="23"/>
      <c r="J220" s="23"/>
      <c r="K220" s="23"/>
      <c r="L220" s="3"/>
    </row>
    <row r="221" spans="1:17">
      <c r="A221" s="3"/>
      <c r="B221" s="2"/>
      <c r="C221" s="174" t="s">
        <v>265</v>
      </c>
      <c r="D221" s="174"/>
      <c r="E221" s="174"/>
      <c r="F221" s="174" t="s">
        <v>265</v>
      </c>
      <c r="G221" s="174"/>
      <c r="H221" s="174"/>
      <c r="I221" s="23"/>
      <c r="J221" s="23"/>
      <c r="K221" s="23"/>
      <c r="L221" s="3"/>
      <c r="M221" s="22"/>
    </row>
    <row r="222" spans="1:17">
      <c r="A222" s="3"/>
      <c r="B222" s="2"/>
      <c r="C222" s="77"/>
      <c r="D222" s="77"/>
      <c r="E222" s="76"/>
      <c r="F222" s="77"/>
      <c r="G222" s="77"/>
      <c r="H222" s="23"/>
      <c r="I222" s="23"/>
      <c r="J222" s="23"/>
      <c r="K222" s="23"/>
      <c r="L222" s="3"/>
    </row>
    <row r="223" spans="1:17" ht="12.75" customHeight="1">
      <c r="A223" s="3"/>
      <c r="B223" s="3"/>
      <c r="C223" s="3"/>
      <c r="D223" s="3"/>
      <c r="E223" s="3"/>
      <c r="F223" s="3"/>
      <c r="G223" s="3"/>
      <c r="H223" s="3"/>
      <c r="I223" s="3"/>
      <c r="J223" s="3"/>
      <c r="K223" s="3"/>
      <c r="L223" s="3"/>
    </row>
    <row r="224" spans="1:17" ht="13.2" hidden="1" customHeight="1">
      <c r="A224" s="3"/>
      <c r="B224" s="3" t="s">
        <v>78</v>
      </c>
      <c r="C224" s="118"/>
      <c r="D224" s="3" t="s">
        <v>79</v>
      </c>
      <c r="E224" s="3"/>
      <c r="F224" s="3"/>
      <c r="G224" s="3"/>
      <c r="H224" s="3"/>
      <c r="I224" s="3"/>
      <c r="J224" s="3"/>
      <c r="K224" s="3"/>
      <c r="L224" s="3"/>
    </row>
    <row r="225" spans="1:13" ht="16.95" hidden="1" customHeight="1">
      <c r="A225" s="3"/>
      <c r="B225" s="3"/>
      <c r="C225" s="119" t="s">
        <v>216</v>
      </c>
      <c r="D225" s="119" t="s">
        <v>217</v>
      </c>
      <c r="E225" s="119" t="s">
        <v>77</v>
      </c>
      <c r="F225" s="119" t="s">
        <v>212</v>
      </c>
      <c r="G225" s="119" t="s">
        <v>210</v>
      </c>
      <c r="H225" s="3"/>
      <c r="I225" s="3"/>
      <c r="J225" s="3"/>
      <c r="K225" s="3"/>
      <c r="L225" s="3"/>
    </row>
    <row r="226" spans="1:13" ht="7.5" hidden="1" customHeight="1">
      <c r="A226" s="3"/>
      <c r="B226" s="3" t="s">
        <v>80</v>
      </c>
      <c r="C226" s="120" t="str">
        <f>IF(H29&lt;&gt;"",H29,"")</f>
        <v/>
      </c>
      <c r="D226" s="3" t="b">
        <f>IF(H29=0,FALSE,TRUE)</f>
        <v>0</v>
      </c>
      <c r="E226" s="3" t="str">
        <f>IF(D226=TRUE,"einlass{"&amp;TEXT(C226,"hh:mm")&amp;"};","")</f>
        <v/>
      </c>
      <c r="F226" s="3" t="str">
        <f>IF(D226=TRUE,"Einlass: ab "&amp;TEXT(C226,"hh:mm")&amp;" Uhr"&amp;"&lt;br /&gt;&lt;br /&gt;","")</f>
        <v/>
      </c>
      <c r="G226" s="3" t="str">
        <f>IF(D226=TRUE,"Einlass: ab "&amp;TEXT(C226,"hh:mm")&amp;" Uhr"&amp;"&lt;br /&gt;&lt;br /&gt;","")</f>
        <v/>
      </c>
      <c r="H226" s="3"/>
      <c r="I226" s="3"/>
      <c r="J226" s="3"/>
      <c r="K226" s="3"/>
      <c r="L226" s="3"/>
    </row>
    <row r="227" spans="1:13" hidden="1">
      <c r="A227" s="3"/>
      <c r="B227" s="121" t="s">
        <v>213</v>
      </c>
      <c r="C227" s="121">
        <f>Q69</f>
        <v>0</v>
      </c>
      <c r="D227" s="3" t="b">
        <f>M99</f>
        <v>0</v>
      </c>
      <c r="E227" s="121" t="str">
        <f>IF(D227=TRUE,"abo{"&amp;"Du sparst bis zu "&amp;TEXT(C227,"0,00")&amp;" EUR gegenüber dem Normalpreis."&amp;"};","")</f>
        <v/>
      </c>
      <c r="F227" s="121" t="str">
        <f>IF(D227=TRUE,"Abo-Vorteil für Leser von TA / OTZ / TLZ!&lt;br /&gt;Abonnenten sparen bis zu "&amp;"&lt;b&gt;"&amp;TEXT(C227,"0,00")&amp;" EUR&lt;/b&gt;"&amp;" gegenüber dem Normalpreis.&lt;br /&gt;&lt;br /&gt;","")</f>
        <v/>
      </c>
      <c r="G227" s="121" t="str">
        <f>IF(D227=TRUE,"Abo-Vorteil für Leser von TA / OTZ / TLZ! Du sparst bis zu "&amp;TEXT(C227,"0,00")&amp;" EUR gegenüber dem Normalpreis.&lt;br /&gt;br /&gt;","")</f>
        <v/>
      </c>
      <c r="H227" s="3"/>
      <c r="I227" s="3"/>
      <c r="J227" s="3"/>
      <c r="K227" s="3"/>
      <c r="L227" s="3"/>
    </row>
    <row r="228" spans="1:13" hidden="1">
      <c r="A228" s="3"/>
      <c r="B228" s="121" t="s">
        <v>214</v>
      </c>
      <c r="C228" s="121">
        <f>D94</f>
        <v>0</v>
      </c>
      <c r="D228" s="3">
        <f>D94</f>
        <v>0</v>
      </c>
      <c r="E228" s="121" t="str">
        <f>IF(D228&lt;&gt;0,"rabatt{"&amp;C228&amp;"};","")</f>
        <v/>
      </c>
      <c r="F228" s="121" t="str">
        <f>IF(D228&lt;&gt;0,"Weitere Rabatte für: "&amp;C228&amp;"&lt;br /&gt;&lt;br /&gt;","")</f>
        <v/>
      </c>
      <c r="G228" s="121" t="str">
        <f>IF(D228&lt;&gt;0,"Weitere Rabatte für: "&amp;C228&amp;"&lt;br /&gt;&lt;br /&gt;","")</f>
        <v/>
      </c>
      <c r="H228" s="3"/>
      <c r="I228" s="3"/>
      <c r="J228" s="3"/>
      <c r="K228" s="3"/>
      <c r="L228" s="3"/>
    </row>
    <row r="229" spans="1:13" hidden="1">
      <c r="A229" s="3"/>
      <c r="B229" s="121" t="s">
        <v>211</v>
      </c>
      <c r="C229" s="122">
        <f>D151</f>
        <v>0</v>
      </c>
      <c r="D229" s="123">
        <f>D151</f>
        <v>0</v>
      </c>
      <c r="E229" s="121" t="str">
        <f>IF(D229&lt;&gt;0,"kinder{"&amp;C229&amp;"};","")</f>
        <v/>
      </c>
      <c r="F229" s="121" t="str">
        <f>IF(D229&lt;&gt;0,"Kinder bis "&amp;C229&amp;" Jahren haben freien Eintritt"&amp;"&lt;br /&gt;&lt;br /&gt;","")</f>
        <v/>
      </c>
      <c r="G229" s="121" t="str">
        <f>IF(D229&lt;&gt;0,"Kinder bis "&amp;C229&amp;" Jahren haben freien Eintritt"&amp;"&lt;br /&gt;&lt;br /&gt;","")</f>
        <v/>
      </c>
      <c r="H229" s="3"/>
      <c r="I229" s="3"/>
      <c r="J229" s="3"/>
      <c r="K229" s="3"/>
      <c r="L229" s="3"/>
    </row>
    <row r="230" spans="1:13" hidden="1">
      <c r="A230" s="3"/>
      <c r="B230" s="121" t="s">
        <v>81</v>
      </c>
      <c r="C230" s="122">
        <f>D153</f>
        <v>0</v>
      </c>
      <c r="D230" s="123">
        <f>D153</f>
        <v>0</v>
      </c>
      <c r="E230" s="121" t="str">
        <f>IF(D230&lt;&gt;0,"fsk{"&amp;C230&amp;"}","")</f>
        <v/>
      </c>
      <c r="F230" s="121" t="str">
        <f>IF(D230&lt;&gt;0,"Altersfreigabe ab: "&amp;C230&amp;" Jahren"&amp;"&lt;br /&gt;&lt;br /&gt;","")</f>
        <v/>
      </c>
      <c r="G230" s="121" t="str">
        <f>IF(D230&lt;&gt;0,"Altersfreigabe ab "&amp;C230&amp;" Jahren"&amp;"&lt;br /&gt;&lt;br /&gt;","")</f>
        <v/>
      </c>
      <c r="H230" s="3"/>
      <c r="I230" s="3"/>
      <c r="J230" s="3"/>
      <c r="K230" s="3"/>
      <c r="L230" s="3"/>
    </row>
    <row r="231" spans="1:13" hidden="1">
      <c r="A231" s="3"/>
      <c r="B231" s="121" t="s">
        <v>215</v>
      </c>
      <c r="C231" s="121" t="str">
        <f>W127</f>
        <v xml:space="preserve">Rollstuhlfahrende und deren Begleitperson zahlen jeweils den Normalpreis. </v>
      </c>
      <c r="D231" s="3" t="str">
        <f>X127</f>
        <v xml:space="preserve">Hinweis zur Buchung für Rollstuhlfahrende: Rollstuhlfahrende und deren Begleitperson zahlen jeweils den Normalpreis. </v>
      </c>
      <c r="E231" s="121" t="str">
        <f>IF(C231="","","rolli{"&amp;C231&amp;"};")</f>
        <v>rolli{Rollstuhlfahrende und deren Begleitperson zahlen jeweils den Normalpreis. };</v>
      </c>
      <c r="F231" s="121" t="str">
        <f>IF(D231="","",D231&amp;"&lt;br /&gt;&lt;br /&gt;")</f>
        <v>Hinweis zur Buchung für Rollstuhlfahrende: Rollstuhlfahrende und deren Begleitperson zahlen jeweils den Normalpreis. &lt;br /&gt;&lt;br /&gt;</v>
      </c>
      <c r="G231" s="121" t="str">
        <f>IF(C231="","",Rolli_POS_Hinweis&amp;C231&amp;"&lt;br /&gt;&lt;br /&gt;")</f>
        <v>Hinweis zur Buchung für Rollstuhlfahrende: Rollstuhlfahrende und deren Begleitperson zahlen jeweils den Normalpreis. &lt;br /&gt;&lt;br /&gt;</v>
      </c>
      <c r="H231" s="3"/>
      <c r="I231" s="3"/>
      <c r="J231" s="3"/>
      <c r="K231" s="3"/>
      <c r="L231" s="3"/>
    </row>
    <row r="232" spans="1:13" hidden="1">
      <c r="A232" s="3"/>
      <c r="B232" s="121" t="s">
        <v>93</v>
      </c>
      <c r="C232" s="121" t="str">
        <f>V140</f>
        <v>Schwerbehinderte zahlen den Normalpreis und deren Begleitperson (Kennzeichen B im Ausweis) erhält freien Eintritt. Dafür bitte 2 Karten in der entsprechenden Ermäßigung buchen (Schwerbehindert + Begleiter).</v>
      </c>
      <c r="D232" s="121" t="str">
        <f>W140</f>
        <v xml:space="preserve">Hinweis zur Buchung für Schwerbehinderte: Schwerbehinderte zahlen den Normalpreis und deren Begleitperson (Kennzeichen B im Ausweis) erhält freien Eintritt. Dafür bitte 2 Karten in der entsprechenden Ermäßigung buchen (Schwerbehindert + Begleiter). </v>
      </c>
      <c r="E232" s="121" t="str">
        <f>IF(C232="","","gdb{"&amp;C232&amp;"};")</f>
        <v>gdb{Schwerbehinderte zahlen den Normalpreis und deren Begleitperson (Kennzeichen B im Ausweis) erhält freien Eintritt. Dafür bitte 2 Karten in der entsprechenden Ermäßigung buchen (Schwerbehindert + Begleiter).};</v>
      </c>
      <c r="F232" s="121" t="str">
        <f>IF(D232="","",D232&amp;"&lt;br /&gt;&lt;br /&gt;")</f>
        <v>Hinweis zur Buchung für Schwerbehinderte: Schwerbehinderte zahlen den Normalpreis und deren Begleitperson (Kennzeichen B im Ausweis) erhält freien Eintritt. Dafür bitte 2 Karten in der entsprechenden Ermäßigung buchen (Schwerbehindert + Begleiter). &lt;br /&gt;&lt;br /&gt;</v>
      </c>
      <c r="G232" s="121" t="str">
        <f>IF(C232="","",D232&amp;"&lt;br /&gt;&lt;br /&gt;")</f>
        <v>Hinweis zur Buchung für Schwerbehinderte: Schwerbehinderte zahlen den Normalpreis und deren Begleitperson (Kennzeichen B im Ausweis) erhält freien Eintritt. Dafür bitte 2 Karten in der entsprechenden Ermäßigung buchen (Schwerbehindert + Begleiter). &lt;br /&gt;&lt;br /&gt;</v>
      </c>
      <c r="H232" s="3"/>
      <c r="I232" s="3"/>
      <c r="J232" s="3"/>
      <c r="K232" s="3"/>
      <c r="L232" s="3"/>
    </row>
    <row r="233" spans="1:13" ht="84" customHeight="1">
      <c r="A233" s="3"/>
      <c r="B233" s="124"/>
      <c r="C233" s="124"/>
      <c r="D233" s="124"/>
      <c r="E233" s="124"/>
      <c r="F233" s="124"/>
      <c r="G233" s="124"/>
      <c r="H233" s="3"/>
      <c r="I233" s="3"/>
      <c r="J233" s="3"/>
      <c r="K233" s="3"/>
      <c r="L233" s="3"/>
    </row>
    <row r="234" spans="1:13" ht="15" customHeight="1">
      <c r="A234" s="3"/>
      <c r="B234" s="179" t="s">
        <v>259</v>
      </c>
      <c r="C234" s="179"/>
      <c r="D234" s="179"/>
      <c r="E234" s="179"/>
      <c r="F234" s="179"/>
      <c r="G234" s="179"/>
      <c r="H234" s="179"/>
      <c r="I234" s="179"/>
      <c r="J234" s="179"/>
      <c r="K234" s="179"/>
      <c r="L234" s="3"/>
    </row>
    <row r="235" spans="1:13" ht="15.6">
      <c r="A235" s="3"/>
      <c r="B235" s="117" t="s">
        <v>249</v>
      </c>
      <c r="C235" s="2"/>
      <c r="D235" s="2"/>
      <c r="E235" s="2"/>
      <c r="F235" s="2"/>
      <c r="G235" s="70"/>
      <c r="H235" s="2"/>
      <c r="I235" s="2"/>
      <c r="J235" s="2"/>
      <c r="K235" s="2"/>
      <c r="L235" s="3"/>
    </row>
    <row r="236" spans="1:13">
      <c r="A236" s="3"/>
      <c r="B236" s="138" t="str">
        <f>CONCATENATE(B224,E231,E232,E226,E227,E228,E229,E230,D224)</f>
        <v>[#KENNZEICHEN:rolli{Rollstuhlfahrende und deren Begleitperson zahlen jeweils den Normalpreis. };gdb{Schwerbehinderte zahlen den Normalpreis und deren Begleitperson (Kennzeichen B im Ausweis) erhält freien Eintritt. Dafür bitte 2 Karten in der entsprechenden Ermäßigung buchen (Schwerbehindert + Begleiter).};#]</v>
      </c>
      <c r="C236" s="138"/>
      <c r="D236" s="138"/>
      <c r="E236" s="138"/>
      <c r="F236" s="138"/>
      <c r="G236" s="138"/>
      <c r="H236" s="138"/>
      <c r="I236" s="138"/>
      <c r="J236" s="138"/>
      <c r="K236" s="138"/>
      <c r="L236" s="3"/>
      <c r="M236" s="55"/>
    </row>
    <row r="237" spans="1:13">
      <c r="A237" s="3"/>
      <c r="B237" s="7"/>
      <c r="C237" s="7"/>
      <c r="D237" s="7"/>
      <c r="E237" s="7"/>
      <c r="F237" s="7"/>
      <c r="G237" s="7"/>
      <c r="H237" s="2"/>
      <c r="I237" s="2"/>
      <c r="J237" s="2"/>
      <c r="K237" s="2"/>
      <c r="L237" s="3"/>
      <c r="M237" s="55"/>
    </row>
    <row r="238" spans="1:13" ht="15.6">
      <c r="A238" s="3"/>
      <c r="B238" s="117" t="s">
        <v>250</v>
      </c>
      <c r="C238" s="2"/>
      <c r="D238" s="2"/>
      <c r="E238" s="2"/>
      <c r="F238" s="2"/>
      <c r="G238" s="70"/>
      <c r="H238" s="2"/>
      <c r="I238" s="2"/>
      <c r="J238" s="2"/>
      <c r="K238" s="2"/>
      <c r="L238" s="3"/>
    </row>
    <row r="239" spans="1:13">
      <c r="A239" s="3"/>
      <c r="B239" s="138" t="str">
        <f>CONCATENATE(F231,F232,F226,F227,F228,F229,F230)</f>
        <v>Hinweis zur Buchung für Rollstuhlfahrende: Rollstuhlfahrende und deren Begleitperson zahlen jeweils den Normalpreis. &lt;br /&gt;&lt;br /&gt;Hinweis zur Buchung für Schwerbehinderte: Schwerbehinderte zahlen den Normalpreis und deren Begleitperson (Kennzeichen B im Ausweis) erhält freien Eintritt. Dafür bitte 2 Karten in der entsprechenden Ermäßigung buchen (Schwerbehindert + Begleiter). &lt;br /&gt;&lt;br /&gt;</v>
      </c>
      <c r="C239" s="138"/>
      <c r="D239" s="138"/>
      <c r="E239" s="138"/>
      <c r="F239" s="138"/>
      <c r="G239" s="138"/>
      <c r="H239" s="138"/>
      <c r="I239" s="138"/>
      <c r="J239" s="138"/>
      <c r="K239" s="138"/>
      <c r="L239" s="3"/>
    </row>
    <row r="240" spans="1:13">
      <c r="A240" s="3"/>
      <c r="B240" s="2"/>
      <c r="C240" s="2"/>
      <c r="D240" s="70"/>
      <c r="E240" s="70"/>
      <c r="F240" s="70"/>
      <c r="G240" s="2"/>
      <c r="H240" s="2"/>
      <c r="I240" s="2"/>
      <c r="J240" s="2"/>
      <c r="K240" s="2"/>
      <c r="L240" s="3"/>
    </row>
    <row r="241" spans="1:12" ht="15.6">
      <c r="A241" s="3"/>
      <c r="B241" s="117" t="s">
        <v>251</v>
      </c>
      <c r="C241" s="2"/>
      <c r="D241" s="2"/>
      <c r="E241" s="2"/>
      <c r="F241" s="2"/>
      <c r="G241" s="70"/>
      <c r="H241" s="2"/>
      <c r="I241" s="2"/>
      <c r="J241" s="2"/>
      <c r="K241" s="2"/>
      <c r="L241" s="3"/>
    </row>
    <row r="242" spans="1:12">
      <c r="A242" s="3"/>
      <c r="B242" s="138" t="str">
        <f>CONCATENATE(G231,G232,G226,G227,G228,G229,G230)</f>
        <v>Hinweis zur Buchung für Rollstuhlfahrende: Rollstuhlfahrende und deren Begleitperson zahlen jeweils den Normalpreis. &lt;br /&gt;&lt;br /&gt;Hinweis zur Buchung für Schwerbehinderte: Schwerbehinderte zahlen den Normalpreis und deren Begleitperson (Kennzeichen B im Ausweis) erhält freien Eintritt. Dafür bitte 2 Karten in der entsprechenden Ermäßigung buchen (Schwerbehindert + Begleiter). &lt;br /&gt;&lt;br /&gt;</v>
      </c>
      <c r="C242" s="138"/>
      <c r="D242" s="138"/>
      <c r="E242" s="138"/>
      <c r="F242" s="138"/>
      <c r="G242" s="138"/>
      <c r="H242" s="138"/>
      <c r="I242" s="138"/>
      <c r="J242" s="138"/>
      <c r="K242" s="138"/>
      <c r="L242" s="3"/>
    </row>
    <row r="243" spans="1:12">
      <c r="A243" s="3"/>
      <c r="B243" s="3"/>
      <c r="C243" s="3"/>
      <c r="D243" s="3"/>
      <c r="E243" s="3"/>
      <c r="F243" s="3"/>
      <c r="G243" s="3"/>
      <c r="H243" s="3"/>
      <c r="I243" s="3"/>
      <c r="J243" s="3"/>
      <c r="K243" s="3"/>
      <c r="L243" s="3"/>
    </row>
  </sheetData>
  <sheetProtection algorithmName="SHA-512" hashValue="8Ut36fMoI5aLQP8Cr6OPTFCZNipKFYIGYD93lymEQH4XGE+KEErdwU1QdxHTre+KrRbES+vNms44BRHuakrpbQ==" saltValue="yZmZWFiqrioigMLNk2Sx6w==" spinCount="100000" sheet="1" selectLockedCells="1"/>
  <dataConsolidate/>
  <mergeCells count="94">
    <mergeCell ref="C192:E192"/>
    <mergeCell ref="C207:H207"/>
    <mergeCell ref="C205:H205"/>
    <mergeCell ref="C203:H203"/>
    <mergeCell ref="C199:H199"/>
    <mergeCell ref="B197:K197"/>
    <mergeCell ref="B234:K234"/>
    <mergeCell ref="B236:K236"/>
    <mergeCell ref="B239:K239"/>
    <mergeCell ref="B242:K242"/>
    <mergeCell ref="C194:E194"/>
    <mergeCell ref="C170:K171"/>
    <mergeCell ref="B181:K181"/>
    <mergeCell ref="B210:K210"/>
    <mergeCell ref="F221:H221"/>
    <mergeCell ref="C221:E221"/>
    <mergeCell ref="C190:H190"/>
    <mergeCell ref="B188:K188"/>
    <mergeCell ref="B217:K217"/>
    <mergeCell ref="B215:K215"/>
    <mergeCell ref="B213:K213"/>
    <mergeCell ref="B182:J186"/>
    <mergeCell ref="B214:J214"/>
    <mergeCell ref="B211:J211"/>
    <mergeCell ref="G192:H192"/>
    <mergeCell ref="G194:H194"/>
    <mergeCell ref="C176:K178"/>
    <mergeCell ref="B158:K158"/>
    <mergeCell ref="B174:K174"/>
    <mergeCell ref="F136:K136"/>
    <mergeCell ref="D153:E153"/>
    <mergeCell ref="B153:C153"/>
    <mergeCell ref="D151:E151"/>
    <mergeCell ref="D147:E147"/>
    <mergeCell ref="D145:E145"/>
    <mergeCell ref="D146:E146"/>
    <mergeCell ref="B166:K166"/>
    <mergeCell ref="C159:K161"/>
    <mergeCell ref="B155:C155"/>
    <mergeCell ref="B151:C151"/>
    <mergeCell ref="F145:G145"/>
    <mergeCell ref="B138:K138"/>
    <mergeCell ref="C162:K163"/>
    <mergeCell ref="B143:K143"/>
    <mergeCell ref="D155:J155"/>
    <mergeCell ref="B104:K104"/>
    <mergeCell ref="F133:J133"/>
    <mergeCell ref="F135:J135"/>
    <mergeCell ref="B124:K124"/>
    <mergeCell ref="B150:K150"/>
    <mergeCell ref="B108:K108"/>
    <mergeCell ref="B135:D135"/>
    <mergeCell ref="B131:E131"/>
    <mergeCell ref="B133:E133"/>
    <mergeCell ref="B129:D129"/>
    <mergeCell ref="B123:K123"/>
    <mergeCell ref="B127:K127"/>
    <mergeCell ref="I1:L1"/>
    <mergeCell ref="B2:K2"/>
    <mergeCell ref="C9:I9"/>
    <mergeCell ref="C11:I11"/>
    <mergeCell ref="C13:I13"/>
    <mergeCell ref="C7:I7"/>
    <mergeCell ref="C3:H3"/>
    <mergeCell ref="C17:I17"/>
    <mergeCell ref="C15:I15"/>
    <mergeCell ref="B5:K5"/>
    <mergeCell ref="C43:I43"/>
    <mergeCell ref="H31:I31"/>
    <mergeCell ref="C27:E27"/>
    <mergeCell ref="H27:I27"/>
    <mergeCell ref="B20:K20"/>
    <mergeCell ref="H24:I24"/>
    <mergeCell ref="C22:I22"/>
    <mergeCell ref="G25:I25"/>
    <mergeCell ref="B41:K41"/>
    <mergeCell ref="C29:E29"/>
    <mergeCell ref="B34:K34"/>
    <mergeCell ref="B38:H38"/>
    <mergeCell ref="H29:I29"/>
    <mergeCell ref="B97:K97"/>
    <mergeCell ref="B107:K107"/>
    <mergeCell ref="C45:I45"/>
    <mergeCell ref="C49:I49"/>
    <mergeCell ref="C51:I51"/>
    <mergeCell ref="C47:I47"/>
    <mergeCell ref="D94:J94"/>
    <mergeCell ref="B54:K54"/>
    <mergeCell ref="B92:K92"/>
    <mergeCell ref="B64:K64"/>
    <mergeCell ref="B94:C94"/>
    <mergeCell ref="B100:I101"/>
    <mergeCell ref="E56:K59"/>
    <mergeCell ref="B96:K96"/>
  </mergeCells>
  <phoneticPr fontId="0" type="noConversion"/>
  <dataValidations xWindow="235" yWindow="702" count="14">
    <dataValidation type="date" allowBlank="1" showInputMessage="1" showErrorMessage="1" errorTitle="Fehler" error="Bitte verwenden Sie folgendes Format zur Eingabe: TT.MM.JJJJ_x000a_Bitte geben Sie weiterhin ein Datum an, welches ab dem heutigen Tag in der Zukunft liegt." promptTitle="Veranstaltungsdatum" prompt="Bitte geben Sie hier das Datum der Veranstaltung an._x000a_" sqref="E24" xr:uid="{00000000-0002-0000-0000-000000000000}">
      <formula1>M29</formula1>
      <formula2>55153</formula2>
    </dataValidation>
    <dataValidation type="whole" allowBlank="1" showInputMessage="1" showErrorMessage="1" errorTitle="Fehler" error="Bitte geben Sie einen Ganzzahlenwert zwischen 0-18 Jahren an. Verwenden Sie keine Buchstaben._x000a_" promptTitle="Freier Eintritt für Kinder" prompt="Bitte geben Sie das Höchstalter für Kinder mit freiem Eintrit an." sqref="D151" xr:uid="{00000000-0002-0000-0000-000001000000}">
      <formula1>0</formula1>
      <formula2>18</formula2>
    </dataValidation>
    <dataValidation type="time" allowBlank="1" showInputMessage="1" showErrorMessage="1" errorTitle="Fehler" error="Bitte geben Sie eine gültige Uhrzeitin folgendem Format an:_x000a_HH:MM_x000a_" promptTitle="Veranstaltungsbeginn" prompt="Bitte geben Sie hier die Uhrzeit zum Veranstaltungsbeginn in folgendem Format an: HH:MM_x000a_" sqref="H27:I27" xr:uid="{00000000-0002-0000-0000-000002000000}">
      <formula1>0</formula1>
      <formula2>0.999988425925926</formula2>
    </dataValidation>
    <dataValidation type="time" allowBlank="1" showInputMessage="1" showErrorMessage="1" errorTitle="Fehler" error="Bitte geben Sie eine gültige Uhrzeit in folgendem Format an: HH:MM_x000a_" promptTitle="Einlass zur Veranstaltung" prompt="Bitte geben Sie hier die Uhrzeit zum Einlass, soweit dieser gesondert ausgegeben werden soll, in folgendem Format an: HH:MM_x000a__x000a_" sqref="H29:I29" xr:uid="{00000000-0002-0000-0000-000003000000}">
      <formula1>0</formula1>
      <formula2>0.999988425925926</formula2>
    </dataValidation>
    <dataValidation type="decimal" allowBlank="1" showInputMessage="1" showErrorMessage="1" errorTitle="Fehler" error="Bitte geben Sie die Veranstaltungsdauer als Ganz- oder Dezimalzahl an._x000a_" promptTitle="Veranstaltungsdauer" prompt="Bitte geben Sie die Veranstaltungsdauer in Stunden an. " sqref="H31:I31" xr:uid="{00000000-0002-0000-0000-000004000000}">
      <formula1>0</formula1>
      <formula2>24</formula2>
    </dataValidation>
    <dataValidation allowBlank="1" showInputMessage="1" showErrorMessage="1" promptTitle="Rollstuhlfahrerinformation" prompt="Bitte geben Sie hier den Bereich an in welchem sich Rollstuhlfahrerplätze befinden._x000a_" sqref="F138:F139 F143" xr:uid="{00000000-0002-0000-0000-000005000000}"/>
    <dataValidation allowBlank="1" showInputMessage="1" showErrorMessage="1" promptTitle="Weitere Informationen" prompt="Nutzen Sie dieses Textfeld zur Eingabe von weiterführenden Informationen die relevant zur Veröffentlichung für unsere Kunden sind." sqref="D155" xr:uid="{00000000-0002-0000-0000-000006000000}"/>
    <dataValidation type="decimal" allowBlank="1" showInputMessage="1" showErrorMessage="1" errorTitle="Bitte Abrechnungspreis prüfen" error="Beim Abrechnungspreis sind nur Eingaben zwischen 1 und 10.000,- € zugelassen." promptTitle="Ihr Anteil am Verkaufspreis" prompt="Geben Sie hier den Preis pro Ticket ein, zu dem wir mit Ihnen abrechnen sollen. Bitte beachten Sie, dass noch eventuelle Logo- bzw- Änderungskosten anfallen/anfallen können." sqref="C69:C74 C77:C82" xr:uid="{00000000-0002-0000-0000-000007000000}">
      <formula1>1</formula1>
      <formula2>10000</formula2>
    </dataValidation>
    <dataValidation type="whole" allowBlank="1" showInputMessage="1" showErrorMessage="1" errorTitle="Nur ganze Zahlen erlaubt" error="Bitte geben Sie nur ganze Zahlen ohne Kommawerte ein." sqref="C56" xr:uid="{00000000-0002-0000-0000-000008000000}">
      <formula1>0</formula1>
      <formula2>100000</formula2>
    </dataValidation>
    <dataValidation type="whole" allowBlank="1" showInputMessage="1" showErrorMessage="1" errorTitle="Fehler" error="Ungültige Eingabe! Bitte verwenden Sie einen Ganzzahlenwert zwischen 1-18 Jahren. _x000a_Verwenden Sie keine Buchstaben." promptTitle="FSK / Altersfreigabe" prompt="Bitte geben Sie an, ab welchem Alter die Veranstaltung besucht werden darf._x000a_Verwenden Sie ausschließich ganze Zahlen von 1 bis 18." sqref="H151 J151 D153" xr:uid="{00000000-0002-0000-0000-000009000000}">
      <formula1>1</formula1>
      <formula2>18</formula2>
    </dataValidation>
    <dataValidation type="textLength" operator="lessThan" allowBlank="1" showInputMessage="1" showErrorMessage="1" errorTitle="Textlänge überschritten" error="Die Textlänge ist auf 50 Zeichen begrenzt ist." promptTitle="Textlänge" prompt="Bitte beachten Sie, dass die Textlänge auf 50 Zeichen begrenzt ist." sqref="C22:I22 C47:I47" xr:uid="{00000000-0002-0000-0000-00000A000000}">
      <formula1>50</formula1>
    </dataValidation>
    <dataValidation type="textLength" operator="lessThan" allowBlank="1" showInputMessage="1" showErrorMessage="1" errorTitle="Textlänge überschritten" error="Die Textlänge ist auf 64 Zeichen begrenzt ist." promptTitle="Textlänge" prompt="Bitte beachten Sie, dass die Textlänge auf 64 Zeichen begrenzt ist." sqref="C43:I43 C49:I49 C45:I45" xr:uid="{00000000-0002-0000-0000-00000D000000}">
      <formula1>64</formula1>
    </dataValidation>
    <dataValidation type="textLength" operator="lessThan" allowBlank="1" showInputMessage="1" showErrorMessage="1" errorTitle="Textlänge überschritten" error="Bitte beachten Sie, dass die Textlänge auf 64 Zeichen begrenzt ist." promptTitle="Textlänge" prompt="Bitte beachten Sie, dass die Textlänge auf 64 Zeichen begrenzt ist." sqref="C51:I51" xr:uid="{00000000-0002-0000-0000-00000E000000}">
      <formula1>64</formula1>
    </dataValidation>
    <dataValidation type="time" allowBlank="1" showInputMessage="1" showErrorMessage="1" errorTitle="Fehler" error="Bitte geben Sie eine gültige Uhrzeit in folgendem Format an: HH:MM_x000a_" promptTitle="Begin Tages-/Abendkasse" prompt="Bitte geben Sie hier die Uhrzeit an, ab der das Personal bei der Tages-/Abendkasse vor Ort sein soll (Format an: HH:MM)._x000a__x000a_" sqref="C121" xr:uid="{8682F8EF-BF5D-4396-BB7C-5E2AE2A57123}">
      <formula1>0</formula1>
      <formula2>0.999988425925926</formula2>
    </dataValidation>
  </dataValidations>
  <hyperlinks>
    <hyperlink ref="C221" r:id="rId1" display="mailto:s.herrmann@zgt.de" xr:uid="{00000000-0004-0000-0000-000000000000}"/>
    <hyperlink ref="F221" r:id="rId2" display="mailto:m.udhardt@zgt.de" xr:uid="{00000000-0004-0000-0000-000001000000}"/>
    <hyperlink ref="B174" r:id="rId3" xr:uid="{00000000-0004-0000-0000-000002000000}"/>
    <hyperlink ref="B181" r:id="rId4" display="Print@Home Tickets" xr:uid="{00000000-0004-0000-0000-000005000000}"/>
    <hyperlink ref="C221:E221" r:id="rId5" display="E-Mail: ticketing@ticketshop-thueringen.de" xr:uid="{3E5C445D-A6B5-4F71-9AB2-30589F7F07C6}"/>
    <hyperlink ref="F221:H221" r:id="rId6" display="E-Mail: ticketing@ticketshop-thueringen.de" xr:uid="{3F2AD039-A25B-46BA-874F-8388AA5BFCFC}"/>
    <hyperlink ref="C162:K163" r:id="rId7" display="https://ticketshop-thueringen.de/media/pdf/d3/45/1c/Media-Preisliste.pdf" xr:uid="{D8AF9C9A-CC37-412F-8EC9-B482837441BB}"/>
    <hyperlink ref="C3:H3" r:id="rId8" display="Es gilt die aktuelle Gebührentabelle: https://ticketshop-thueringen.de/media/pdf/04/3b/f5/Gebuehrentabelle.pdf" xr:uid="{8416E924-438F-43B4-B3B4-C67EB74B43CD}"/>
  </hyperlinks>
  <printOptions horizontalCentered="1" verticalCentered="1"/>
  <pageMargins left="0.23622047244094491" right="0.23622047244094491" top="0.74803149606299213" bottom="0.74803149606299213" header="0.31496062992125984" footer="0.31496062992125984"/>
  <pageSetup paperSize="9" scale="70" fitToHeight="0" orientation="portrait" r:id="rId9"/>
  <headerFooter alignWithMargins="0"/>
  <rowBreaks count="2" manualBreakCount="2">
    <brk id="83" max="11" man="1"/>
    <brk id="165" max="11" man="1"/>
  </rowBreaks>
  <drawing r:id="rId10"/>
  <legacyDrawing r:id="rId11"/>
  <mc:AlternateContent xmlns:mc="http://schemas.openxmlformats.org/markup-compatibility/2006">
    <mc:Choice Requires="x14">
      <controls>
        <mc:AlternateContent xmlns:mc="http://schemas.openxmlformats.org/markup-compatibility/2006">
          <mc:Choice Requires="x14">
            <control shapeId="1043" r:id="rId12" name="Check Box 19">
              <controlPr defaultSize="0" autoFill="0" autoLine="0" autoPict="0">
                <anchor moveWithCells="1">
                  <from>
                    <xdr:col>1</xdr:col>
                    <xdr:colOff>22860</xdr:colOff>
                    <xdr:row>97</xdr:row>
                    <xdr:rowOff>22860</xdr:rowOff>
                  </from>
                  <to>
                    <xdr:col>1</xdr:col>
                    <xdr:colOff>533400</xdr:colOff>
                    <xdr:row>99</xdr:row>
                    <xdr:rowOff>22860</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1</xdr:col>
                    <xdr:colOff>30480</xdr:colOff>
                    <xdr:row>131</xdr:row>
                    <xdr:rowOff>83820</xdr:rowOff>
                  </from>
                  <to>
                    <xdr:col>4</xdr:col>
                    <xdr:colOff>213360</xdr:colOff>
                    <xdr:row>133</xdr:row>
                    <xdr:rowOff>45720</xdr:rowOff>
                  </to>
                </anchor>
              </controlPr>
            </control>
          </mc:Choice>
        </mc:AlternateContent>
        <mc:AlternateContent xmlns:mc="http://schemas.openxmlformats.org/markup-compatibility/2006">
          <mc:Choice Requires="x14">
            <control shapeId="1074" r:id="rId14" name="Check Box 50">
              <controlPr defaultSize="0" autoFill="0" autoLine="0" autoPict="0">
                <anchor moveWithCells="1">
                  <from>
                    <xdr:col>1</xdr:col>
                    <xdr:colOff>30480</xdr:colOff>
                    <xdr:row>129</xdr:row>
                    <xdr:rowOff>99060</xdr:rowOff>
                  </from>
                  <to>
                    <xdr:col>4</xdr:col>
                    <xdr:colOff>944880</xdr:colOff>
                    <xdr:row>131</xdr:row>
                    <xdr:rowOff>38100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1</xdr:col>
                    <xdr:colOff>1112520</xdr:colOff>
                    <xdr:row>97</xdr:row>
                    <xdr:rowOff>22860</xdr:rowOff>
                  </from>
                  <to>
                    <xdr:col>4</xdr:col>
                    <xdr:colOff>213360</xdr:colOff>
                    <xdr:row>99</xdr:row>
                    <xdr:rowOff>22860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5</xdr:col>
                    <xdr:colOff>716280</xdr:colOff>
                    <xdr:row>97</xdr:row>
                    <xdr:rowOff>22860</xdr:rowOff>
                  </from>
                  <to>
                    <xdr:col>7</xdr:col>
                    <xdr:colOff>678180</xdr:colOff>
                    <xdr:row>99</xdr:row>
                    <xdr:rowOff>22860</xdr:rowOff>
                  </to>
                </anchor>
              </controlPr>
            </control>
          </mc:Choice>
        </mc:AlternateContent>
        <mc:AlternateContent xmlns:mc="http://schemas.openxmlformats.org/markup-compatibility/2006">
          <mc:Choice Requires="x14">
            <control shapeId="1278" r:id="rId17" name="Check Box 254">
              <controlPr defaultSize="0" autoFill="0" autoLine="0" autoPict="0">
                <anchor moveWithCells="1">
                  <from>
                    <xdr:col>3</xdr:col>
                    <xdr:colOff>708660</xdr:colOff>
                    <xdr:row>104</xdr:row>
                    <xdr:rowOff>68580</xdr:rowOff>
                  </from>
                  <to>
                    <xdr:col>4</xdr:col>
                    <xdr:colOff>1508760</xdr:colOff>
                    <xdr:row>106</xdr:row>
                    <xdr:rowOff>60960</xdr:rowOff>
                  </to>
                </anchor>
              </controlPr>
            </control>
          </mc:Choice>
        </mc:AlternateContent>
        <mc:AlternateContent xmlns:mc="http://schemas.openxmlformats.org/markup-compatibility/2006">
          <mc:Choice Requires="x14">
            <control shapeId="1279" r:id="rId18" name="Check Box 255">
              <controlPr defaultSize="0" autoFill="0" autoLine="0" autoPict="0">
                <anchor moveWithCells="1">
                  <from>
                    <xdr:col>5</xdr:col>
                    <xdr:colOff>883920</xdr:colOff>
                    <xdr:row>104</xdr:row>
                    <xdr:rowOff>68580</xdr:rowOff>
                  </from>
                  <to>
                    <xdr:col>6</xdr:col>
                    <xdr:colOff>1104900</xdr:colOff>
                    <xdr:row>106</xdr:row>
                    <xdr:rowOff>22860</xdr:rowOff>
                  </to>
                </anchor>
              </controlPr>
            </control>
          </mc:Choice>
        </mc:AlternateContent>
        <mc:AlternateContent xmlns:mc="http://schemas.openxmlformats.org/markup-compatibility/2006">
          <mc:Choice Requires="x14">
            <control shapeId="1809" r:id="rId19" name="Check Box 785">
              <controlPr defaultSize="0" autoFill="0" autoLine="0" autoPict="0">
                <anchor moveWithCells="1">
                  <from>
                    <xdr:col>1</xdr:col>
                    <xdr:colOff>22860</xdr:colOff>
                    <xdr:row>158</xdr:row>
                    <xdr:rowOff>137160</xdr:rowOff>
                  </from>
                  <to>
                    <xdr:col>1</xdr:col>
                    <xdr:colOff>822960</xdr:colOff>
                    <xdr:row>160</xdr:row>
                    <xdr:rowOff>22860</xdr:rowOff>
                  </to>
                </anchor>
              </controlPr>
            </control>
          </mc:Choice>
        </mc:AlternateContent>
        <mc:AlternateContent xmlns:mc="http://schemas.openxmlformats.org/markup-compatibility/2006">
          <mc:Choice Requires="x14">
            <control shapeId="1810" r:id="rId20" name="Check Box 786">
              <controlPr defaultSize="0" autoFill="0" autoLine="0" autoPict="0">
                <anchor moveWithCells="1">
                  <from>
                    <xdr:col>1</xdr:col>
                    <xdr:colOff>22860</xdr:colOff>
                    <xdr:row>160</xdr:row>
                    <xdr:rowOff>76200</xdr:rowOff>
                  </from>
                  <to>
                    <xdr:col>1</xdr:col>
                    <xdr:colOff>822960</xdr:colOff>
                    <xdr:row>162</xdr:row>
                    <xdr:rowOff>45720</xdr:rowOff>
                  </to>
                </anchor>
              </controlPr>
            </control>
          </mc:Choice>
        </mc:AlternateContent>
        <mc:AlternateContent xmlns:mc="http://schemas.openxmlformats.org/markup-compatibility/2006">
          <mc:Choice Requires="x14">
            <control shapeId="1898" r:id="rId21" name="Drop Down 874">
              <controlPr defaultSize="0" autoLine="0" autoPict="0">
                <anchor moveWithCells="1">
                  <from>
                    <xdr:col>1</xdr:col>
                    <xdr:colOff>30480</xdr:colOff>
                    <xdr:row>128</xdr:row>
                    <xdr:rowOff>60960</xdr:rowOff>
                  </from>
                  <to>
                    <xdr:col>8</xdr:col>
                    <xdr:colOff>800100</xdr:colOff>
                    <xdr:row>129</xdr:row>
                    <xdr:rowOff>0</xdr:rowOff>
                  </to>
                </anchor>
              </controlPr>
            </control>
          </mc:Choice>
        </mc:AlternateContent>
        <mc:AlternateContent xmlns:mc="http://schemas.openxmlformats.org/markup-compatibility/2006">
          <mc:Choice Requires="x14">
            <control shapeId="1899" r:id="rId22" name="Drop Down 875">
              <controlPr defaultSize="0" autoLine="0" autoPict="0">
                <anchor moveWithCells="1">
                  <from>
                    <xdr:col>1</xdr:col>
                    <xdr:colOff>30480</xdr:colOff>
                    <xdr:row>139</xdr:row>
                    <xdr:rowOff>60960</xdr:rowOff>
                  </from>
                  <to>
                    <xdr:col>6</xdr:col>
                    <xdr:colOff>1371600</xdr:colOff>
                    <xdr:row>140</xdr:row>
                    <xdr:rowOff>0</xdr:rowOff>
                  </to>
                </anchor>
              </controlPr>
            </control>
          </mc:Choice>
        </mc:AlternateContent>
        <mc:AlternateContent xmlns:mc="http://schemas.openxmlformats.org/markup-compatibility/2006">
          <mc:Choice Requires="x14">
            <control shapeId="1929" r:id="rId23" name="Drop Down 905">
              <controlPr defaultSize="0" autoLine="0" autoPict="0">
                <anchor moveWithCells="1">
                  <from>
                    <xdr:col>2</xdr:col>
                    <xdr:colOff>0</xdr:colOff>
                    <xdr:row>24</xdr:row>
                    <xdr:rowOff>76200</xdr:rowOff>
                  </from>
                  <to>
                    <xdr:col>4</xdr:col>
                    <xdr:colOff>1531620</xdr:colOff>
                    <xdr:row>25</xdr:row>
                    <xdr:rowOff>60960</xdr:rowOff>
                  </to>
                </anchor>
              </controlPr>
            </control>
          </mc:Choice>
        </mc:AlternateContent>
        <mc:AlternateContent xmlns:mc="http://schemas.openxmlformats.org/markup-compatibility/2006">
          <mc:Choice Requires="x14">
            <control shapeId="6184" r:id="rId24" name="Check Box 1064">
              <controlPr defaultSize="0" autoFill="0" autoLine="0" autoPict="0">
                <anchor moveWithCells="1">
                  <from>
                    <xdr:col>0</xdr:col>
                    <xdr:colOff>190500</xdr:colOff>
                    <xdr:row>199</xdr:row>
                    <xdr:rowOff>137160</xdr:rowOff>
                  </from>
                  <to>
                    <xdr:col>2</xdr:col>
                    <xdr:colOff>784860</xdr:colOff>
                    <xdr:row>201</xdr:row>
                    <xdr:rowOff>22860</xdr:rowOff>
                  </to>
                </anchor>
              </controlPr>
            </control>
          </mc:Choice>
        </mc:AlternateContent>
        <mc:AlternateContent xmlns:mc="http://schemas.openxmlformats.org/markup-compatibility/2006">
          <mc:Choice Requires="x14">
            <control shapeId="6196" r:id="rId25" name="Check Box 1076">
              <controlPr defaultSize="0" autoFill="0" autoLine="0" autoPict="0">
                <anchor moveWithCells="1">
                  <from>
                    <xdr:col>1</xdr:col>
                    <xdr:colOff>22860</xdr:colOff>
                    <xdr:row>166</xdr:row>
                    <xdr:rowOff>137160</xdr:rowOff>
                  </from>
                  <to>
                    <xdr:col>1</xdr:col>
                    <xdr:colOff>822960</xdr:colOff>
                    <xdr:row>168</xdr:row>
                    <xdr:rowOff>22860</xdr:rowOff>
                  </to>
                </anchor>
              </controlPr>
            </control>
          </mc:Choice>
        </mc:AlternateContent>
        <mc:AlternateContent xmlns:mc="http://schemas.openxmlformats.org/markup-compatibility/2006">
          <mc:Choice Requires="x14">
            <control shapeId="6197" r:id="rId26" name="Check Box 1077">
              <controlPr defaultSize="0" autoFill="0" autoLine="0" autoPict="0">
                <anchor moveWithCells="1">
                  <from>
                    <xdr:col>1</xdr:col>
                    <xdr:colOff>22860</xdr:colOff>
                    <xdr:row>168</xdr:row>
                    <xdr:rowOff>68580</xdr:rowOff>
                  </from>
                  <to>
                    <xdr:col>1</xdr:col>
                    <xdr:colOff>822960</xdr:colOff>
                    <xdr:row>170</xdr:row>
                    <xdr:rowOff>38100</xdr:rowOff>
                  </to>
                </anchor>
              </controlPr>
            </control>
          </mc:Choice>
        </mc:AlternateContent>
        <mc:AlternateContent xmlns:mc="http://schemas.openxmlformats.org/markup-compatibility/2006">
          <mc:Choice Requires="x14">
            <control shapeId="6198" r:id="rId27" name="Check Box 1078">
              <controlPr defaultSize="0" autoFill="0" autoLine="0" autoPict="0">
                <anchor moveWithCells="1">
                  <from>
                    <xdr:col>1</xdr:col>
                    <xdr:colOff>30480</xdr:colOff>
                    <xdr:row>174</xdr:row>
                    <xdr:rowOff>137160</xdr:rowOff>
                  </from>
                  <to>
                    <xdr:col>1</xdr:col>
                    <xdr:colOff>830580</xdr:colOff>
                    <xdr:row>176</xdr:row>
                    <xdr:rowOff>30480</xdr:rowOff>
                  </to>
                </anchor>
              </controlPr>
            </control>
          </mc:Choice>
        </mc:AlternateContent>
        <mc:AlternateContent xmlns:mc="http://schemas.openxmlformats.org/markup-compatibility/2006">
          <mc:Choice Requires="x14">
            <control shapeId="6199" r:id="rId28" name="Check Box 1079">
              <controlPr defaultSize="0" autoFill="0" autoLine="0" autoPict="0">
                <anchor moveWithCells="1">
                  <from>
                    <xdr:col>1</xdr:col>
                    <xdr:colOff>30480</xdr:colOff>
                    <xdr:row>176</xdr:row>
                    <xdr:rowOff>68580</xdr:rowOff>
                  </from>
                  <to>
                    <xdr:col>1</xdr:col>
                    <xdr:colOff>830580</xdr:colOff>
                    <xdr:row>178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120"/>
  <sheetViews>
    <sheetView topLeftCell="A86" zoomScale="85" zoomScaleNormal="85" workbookViewId="0">
      <selection activeCell="G120" sqref="G26:G120"/>
    </sheetView>
  </sheetViews>
  <sheetFormatPr baseColWidth="10" defaultColWidth="11.44140625" defaultRowHeight="13.2"/>
  <cols>
    <col min="1" max="1" width="18.5546875" style="4" customWidth="1"/>
    <col min="2" max="2" width="31.33203125" style="4" customWidth="1"/>
    <col min="3" max="3" width="20.109375" style="4" customWidth="1"/>
    <col min="4" max="4" width="16.5546875" style="4" customWidth="1"/>
    <col min="5" max="5" width="33" style="4" customWidth="1"/>
    <col min="6" max="6" width="28.33203125" style="88" customWidth="1"/>
    <col min="7" max="7" width="26" style="4" customWidth="1"/>
    <col min="8" max="8" width="7.109375" style="4" customWidth="1"/>
    <col min="9" max="9" width="12" style="4" customWidth="1"/>
    <col min="10" max="30" width="11.44140625" style="4" customWidth="1"/>
    <col min="31" max="16384" width="11.44140625" style="4"/>
  </cols>
  <sheetData>
    <row r="1" spans="1:6" ht="19.5" customHeight="1">
      <c r="A1" s="4" t="s">
        <v>78</v>
      </c>
      <c r="B1" s="88"/>
      <c r="C1" s="4" t="s">
        <v>79</v>
      </c>
      <c r="F1" s="4"/>
    </row>
    <row r="2" spans="1:6" ht="21" customHeight="1">
      <c r="B2" s="1" t="s">
        <v>216</v>
      </c>
      <c r="C2" s="1" t="s">
        <v>217</v>
      </c>
      <c r="D2" s="1" t="s">
        <v>77</v>
      </c>
      <c r="E2" s="1" t="s">
        <v>212</v>
      </c>
      <c r="F2" s="1" t="s">
        <v>210</v>
      </c>
    </row>
    <row r="3" spans="1:6">
      <c r="A3" s="4" t="s">
        <v>80</v>
      </c>
      <c r="B3" s="93" t="str">
        <f>IF(Veranstaltungsanmeldung!H29&lt;&gt;"",Veranstaltungsanmeldung!H29,"")</f>
        <v/>
      </c>
      <c r="C3" s="4" t="b">
        <f>IF(Veranstaltungsanmeldung!H29=0,FALSE,TRUE)</f>
        <v>0</v>
      </c>
      <c r="D3" s="4" t="str">
        <f>IF($C$3=TRUE,"einlass{"&amp;TEXT($B$3,"hh:mm")&amp;"};","")</f>
        <v/>
      </c>
      <c r="E3" s="4" t="str">
        <f>IF($C$3=TRUE,"Einlass: ab "&amp;TEXT($B$3,"hh:mm")&amp;" Uhr"&amp;"&lt;br /&gt;&lt;br /&gt;","")</f>
        <v/>
      </c>
      <c r="F3" s="4" t="str">
        <f>IF($C$3=TRUE,"Einlass: ab "&amp;TEXT($B$3,"hh:mm")&amp;" Uhr"&amp;"&lt;br /&gt;&lt;br /&gt;","")</f>
        <v/>
      </c>
    </row>
    <row r="4" spans="1:6">
      <c r="A4" s="92" t="s">
        <v>213</v>
      </c>
      <c r="B4" s="92">
        <f>Veranstaltungsanmeldung!Q69</f>
        <v>0</v>
      </c>
      <c r="C4" s="4" t="b">
        <f>Veranstaltungsanmeldung!M99</f>
        <v>0</v>
      </c>
      <c r="D4" s="92" t="str">
        <f>IF($C$4=TRUE,"abo{"&amp;"Du sparst bis zu "&amp;TEXT($B$4,"0,00")&amp;" EUR gegenüber dem Normalpreis."&amp;"};","")</f>
        <v/>
      </c>
      <c r="E4" s="92" t="str">
        <f>IF($C$4=TRUE,"Abo-Vorteil für Leser von TA / OTZ / TLZ!&lt;br /&gt;Abonnenten sparen bis zu "&amp;"&lt;b&gt;"&amp;TEXT($B$4,"0,00")&amp;" EUR&lt;/b&gt;"&amp;" gegenüber dem Normalpreis.&lt;br /&gt;&lt;br /&gt;","")</f>
        <v/>
      </c>
      <c r="F4" s="92" t="str">
        <f>IF($C$4=TRUE,"Abo-Vorteil für Leser von TA / OTZ / TLZ! Du sparst bis zu "&amp;TEXT($B$4,"0,00")&amp;" EUR gegenüber dem Normalpreis.&lt;br /&gt;br /&gt;","")</f>
        <v/>
      </c>
    </row>
    <row r="5" spans="1:6">
      <c r="A5" s="92" t="s">
        <v>214</v>
      </c>
      <c r="B5" s="92">
        <f>Veranstaltungsanmeldung!D94</f>
        <v>0</v>
      </c>
      <c r="C5" s="4">
        <f>Veranstaltungsanmeldung!D94</f>
        <v>0</v>
      </c>
      <c r="D5" s="92" t="str">
        <f>IF($C$5&lt;&gt;0,"rabatt{"&amp;$B$5&amp;"};","")</f>
        <v/>
      </c>
      <c r="E5" s="92" t="str">
        <f>IF($C$5&lt;&gt;0,"Weitere Rabatte für: "&amp;$B$5&amp;"&lt;br /&gt;&lt;br /&gt;","")</f>
        <v/>
      </c>
      <c r="F5" s="92" t="str">
        <f>IF($C$5&lt;&gt;0,"Weitere Rabatte für: "&amp;$B$5&amp;"&lt;br /&gt;&lt;br /&gt;","")</f>
        <v/>
      </c>
    </row>
    <row r="6" spans="1:6">
      <c r="A6" s="92" t="s">
        <v>211</v>
      </c>
      <c r="B6" s="110">
        <f>Veranstaltungsanmeldung!D151</f>
        <v>0</v>
      </c>
      <c r="C6" s="68">
        <f>Veranstaltungsanmeldung!D151</f>
        <v>0</v>
      </c>
      <c r="D6" s="92" t="str">
        <f>IF($C$6&lt;&gt;0,"kinder{"&amp;$B$6&amp;"};","")</f>
        <v/>
      </c>
      <c r="E6" s="92" t="str">
        <f>IF($C$6&lt;&gt;0,"Kinder bis "&amp;$B$6&amp;" Jahren haben freien Eintritt"&amp;"&lt;br /&gt;&lt;br /&gt;","")</f>
        <v/>
      </c>
      <c r="F6" s="92" t="str">
        <f>IF($C$6&lt;&gt;0,"Kinder bis "&amp;$B$6&amp;" Jahren haben freien Eintritt"&amp;"&lt;br /&gt;&lt;br /&gt;","")</f>
        <v/>
      </c>
    </row>
    <row r="7" spans="1:6">
      <c r="A7" s="92" t="s">
        <v>81</v>
      </c>
      <c r="B7" s="110">
        <f>Veranstaltungsanmeldung!D153</f>
        <v>0</v>
      </c>
      <c r="C7" s="68">
        <f>Veranstaltungsanmeldung!D153</f>
        <v>0</v>
      </c>
      <c r="D7" s="92" t="str">
        <f>IF($C$7&lt;&gt;0,"Altersfreigabe ab: "&amp;$B$7&amp;" Jahren","")</f>
        <v/>
      </c>
      <c r="E7" s="92" t="str">
        <f>IF($C$7&lt;&gt;0,"Altersfreigabe ab: "&amp;$B$7&amp;" Jahren"&amp;"&lt;br /&gt;&lt;br /&gt;","")</f>
        <v/>
      </c>
      <c r="F7" s="92" t="str">
        <f>IF($C$7&lt;&gt;0,"Altersfreigabe ab "&amp;$B$7&amp;" Jahren"&amp;"&lt;br /&gt;&lt;br /&gt;","")</f>
        <v/>
      </c>
    </row>
    <row r="8" spans="1:6">
      <c r="A8" s="92" t="s">
        <v>215</v>
      </c>
      <c r="B8" s="92" t="str">
        <f>Veranstaltungsanmeldung!W127</f>
        <v xml:space="preserve">Rollstuhlfahrende und deren Begleitperson zahlen jeweils den Normalpreis. </v>
      </c>
      <c r="C8" s="4" t="str">
        <f>Veranstaltungsanmeldung!X127</f>
        <v xml:space="preserve">Hinweis zur Buchung für Rollstuhlfahrende: Rollstuhlfahrende und deren Begleitperson zahlen jeweils den Normalpreis. </v>
      </c>
      <c r="D8" s="92" t="str">
        <f>IF($B$8="","","rolli{"&amp;$B$8&amp;"};")</f>
        <v>rolli{Rollstuhlfahrende und deren Begleitperson zahlen jeweils den Normalpreis. };</v>
      </c>
      <c r="E8" s="92" t="str">
        <f>IF($C$8="","",$C$8&amp;"&lt;br /&gt;&lt;br /&gt;")</f>
        <v>Hinweis zur Buchung für Rollstuhlfahrende: Rollstuhlfahrende und deren Begleitperson zahlen jeweils den Normalpreis. &lt;br /&gt;&lt;br /&gt;</v>
      </c>
      <c r="F8" s="92" t="str">
        <f>IF($B$8="","",Rolli_POS_Hinweis&amp;$B$8&amp;"&lt;br /&gt;&lt;br /&gt;")</f>
        <v>Hinweis zur Buchung für Rollstuhlfahrende: Rollstuhlfahrende und deren Begleitperson zahlen jeweils den Normalpreis. &lt;br /&gt;&lt;br /&gt;</v>
      </c>
    </row>
    <row r="9" spans="1:6">
      <c r="A9" s="92" t="s">
        <v>93</v>
      </c>
      <c r="B9" s="92" t="str">
        <f>Veranstaltungsanmeldung!V140</f>
        <v>Schwerbehinderte zahlen den Normalpreis und deren Begleitperson (Kennzeichen B im Ausweis) erhält freien Eintritt. Dafür bitte 2 Karten in der entsprechenden Ermäßigung buchen (Schwerbehindert + Begleiter).</v>
      </c>
      <c r="C9" s="92" t="str">
        <f>Veranstaltungsanmeldung!W140</f>
        <v xml:space="preserve">Hinweis zur Buchung für Schwerbehinderte: Schwerbehinderte zahlen den Normalpreis und deren Begleitperson (Kennzeichen B im Ausweis) erhält freien Eintritt. Dafür bitte 2 Karten in der entsprechenden Ermäßigung buchen (Schwerbehindert + Begleiter). </v>
      </c>
      <c r="D9" s="92" t="str">
        <f>IF($B$9="","","gdb{"&amp;$B$9&amp;"};")</f>
        <v>gdb{Schwerbehinderte zahlen den Normalpreis und deren Begleitperson (Kennzeichen B im Ausweis) erhält freien Eintritt. Dafür bitte 2 Karten in der entsprechenden Ermäßigung buchen (Schwerbehindert + Begleiter).};</v>
      </c>
      <c r="E9" s="92" t="str">
        <f>IF($C$9="","",$C$9&amp;"&lt;br /&gt;&lt;br /&gt;")</f>
        <v>Hinweis zur Buchung für Schwerbehinderte: Schwerbehinderte zahlen den Normalpreis und deren Begleitperson (Kennzeichen B im Ausweis) erhält freien Eintritt. Dafür bitte 2 Karten in der entsprechenden Ermäßigung buchen (Schwerbehindert + Begleiter). &lt;br /&gt;&lt;br /&gt;</v>
      </c>
      <c r="F9" s="92" t="str">
        <f>IF($B$9="","",GDB_POS_Hinweis&amp;$B$9&amp;"&lt;br /&gt;&lt;br /&gt;")</f>
        <v>Hinweis zur Buchung für Schwerbehinderte: Schwerbehinderte zahlen den Normalpreis und deren Begleitperson (Kennzeichen B im Ausweis) erhält freien Eintritt. Dafür bitte 2 Karten in der entsprechenden Ermäßigung buchen (Schwerbehindert + Begleiter).&lt;br /&gt;&lt;br /&gt;</v>
      </c>
    </row>
    <row r="10" spans="1:6">
      <c r="A10" s="92"/>
      <c r="B10" s="92"/>
      <c r="C10" s="92"/>
      <c r="D10" s="92"/>
      <c r="E10" s="92"/>
      <c r="F10" s="92"/>
    </row>
    <row r="11" spans="1:6">
      <c r="A11" s="92"/>
      <c r="B11" s="92"/>
      <c r="C11" s="92"/>
      <c r="D11" s="92"/>
      <c r="E11" s="92"/>
      <c r="F11" s="92"/>
    </row>
    <row r="12" spans="1:6">
      <c r="A12" s="92"/>
      <c r="B12" s="92"/>
      <c r="C12" s="92"/>
      <c r="D12" s="92"/>
      <c r="E12" s="92"/>
      <c r="F12" s="92"/>
    </row>
    <row r="13" spans="1:6">
      <c r="A13" s="91"/>
      <c r="B13" s="91"/>
      <c r="C13" s="91"/>
      <c r="D13" s="91"/>
      <c r="E13" s="91"/>
      <c r="F13" s="91"/>
    </row>
    <row r="14" spans="1:6">
      <c r="A14" s="91"/>
      <c r="B14" s="91"/>
      <c r="C14" s="91"/>
      <c r="D14" s="91"/>
      <c r="E14" s="91"/>
      <c r="F14" s="91"/>
    </row>
    <row r="15" spans="1:6" ht="19.5" customHeight="1">
      <c r="A15" s="90" t="s">
        <v>249</v>
      </c>
    </row>
    <row r="16" spans="1:6">
      <c r="A16" s="181" t="str">
        <f>CONCATENATE($D$7,$A$1,$D$8,$D$9,$D$3,$D$4,$D$5,$D$6,$C$1,)</f>
        <v>[#KENNZEICHEN:rolli{Rollstuhlfahrende und deren Begleitperson zahlen jeweils den Normalpreis. };gdb{Schwerbehinderte zahlen den Normalpreis und deren Begleitperson (Kennzeichen B im Ausweis) erhält freien Eintritt. Dafür bitte 2 Karten in der entsprechenden Ermäßigung buchen (Schwerbehindert + Begleiter).};#]</v>
      </c>
      <c r="B16" s="182"/>
      <c r="C16" s="182"/>
      <c r="D16" s="182"/>
      <c r="E16" s="182"/>
      <c r="F16" s="183"/>
    </row>
    <row r="17" spans="1:7">
      <c r="A17" s="55"/>
      <c r="B17" s="55"/>
      <c r="C17" s="55"/>
      <c r="D17" s="55"/>
      <c r="E17" s="55"/>
      <c r="F17" s="55"/>
    </row>
    <row r="18" spans="1:7" ht="15.6">
      <c r="A18" s="90" t="s">
        <v>250</v>
      </c>
    </row>
    <row r="19" spans="1:7">
      <c r="A19" s="181" t="str">
        <f>CONCATENATE($E$8,$E$9,$E$3,$E$4,$E$5,$E$6,$E$7,)</f>
        <v>Hinweis zur Buchung für Rollstuhlfahrende: Rollstuhlfahrende und deren Begleitperson zahlen jeweils den Normalpreis. &lt;br /&gt;&lt;br /&gt;Hinweis zur Buchung für Schwerbehinderte: Schwerbehinderte zahlen den Normalpreis und deren Begleitperson (Kennzeichen B im Ausweis) erhält freien Eintritt. Dafür bitte 2 Karten in der entsprechenden Ermäßigung buchen (Schwerbehindert + Begleiter). &lt;br /&gt;&lt;br /&gt;</v>
      </c>
      <c r="B19" s="182"/>
      <c r="C19" s="182"/>
      <c r="D19" s="182"/>
      <c r="E19" s="182"/>
      <c r="F19" s="182"/>
    </row>
    <row r="20" spans="1:7">
      <c r="C20" s="88"/>
      <c r="D20" s="88"/>
      <c r="E20" s="88"/>
      <c r="F20" s="4"/>
    </row>
    <row r="21" spans="1:7" ht="15.6">
      <c r="A21" s="90" t="s">
        <v>251</v>
      </c>
    </row>
    <row r="22" spans="1:7">
      <c r="A22" s="181" t="str">
        <f>CONCATENATE($F$8,$F$9,$F$3,$F$4,$F$5,$F$6,$F$7)</f>
        <v>Hinweis zur Buchung für Rollstuhlfahrende: Rollstuhlfahrende und deren Begleitperson zahlen jeweils den Normalpreis. &lt;br /&gt;&lt;br /&gt;Hinweis zur Buchung für Schwerbehinderte: Schwerbehinderte zahlen den Normalpreis und deren Begleitperson (Kennzeichen B im Ausweis) erhält freien Eintritt. Dafür bitte 2 Karten in der entsprechenden Ermäßigung buchen (Schwerbehindert + Begleiter).&lt;br /&gt;&lt;br /&gt;</v>
      </c>
      <c r="B22" s="182"/>
      <c r="C22" s="182"/>
      <c r="D22" s="182"/>
      <c r="E22" s="182"/>
      <c r="F22" s="182"/>
    </row>
    <row r="23" spans="1:7">
      <c r="C23" s="88"/>
      <c r="D23" s="88"/>
      <c r="E23" s="88"/>
      <c r="F23" s="4"/>
    </row>
    <row r="24" spans="1:7">
      <c r="C24" s="88"/>
      <c r="D24" s="88"/>
      <c r="E24" s="88"/>
      <c r="F24" s="4"/>
    </row>
    <row r="25" spans="1:7">
      <c r="G25" s="4" t="s">
        <v>106</v>
      </c>
    </row>
    <row r="26" spans="1:7">
      <c r="G26" s="4" t="s">
        <v>107</v>
      </c>
    </row>
    <row r="27" spans="1:7">
      <c r="G27" s="4" t="s">
        <v>108</v>
      </c>
    </row>
    <row r="28" spans="1:7">
      <c r="G28" s="4" t="s">
        <v>109</v>
      </c>
    </row>
    <row r="29" spans="1:7">
      <c r="G29" s="4" t="s">
        <v>110</v>
      </c>
    </row>
    <row r="30" spans="1:7">
      <c r="G30" s="4" t="s">
        <v>111</v>
      </c>
    </row>
    <row r="31" spans="1:7">
      <c r="G31" s="4" t="s">
        <v>112</v>
      </c>
    </row>
    <row r="32" spans="1:7">
      <c r="G32" s="4" t="s">
        <v>113</v>
      </c>
    </row>
    <row r="33" spans="7:7">
      <c r="G33" s="4" t="s">
        <v>114</v>
      </c>
    </row>
    <row r="34" spans="7:7">
      <c r="G34" s="4" t="s">
        <v>115</v>
      </c>
    </row>
    <row r="35" spans="7:7">
      <c r="G35" s="4" t="s">
        <v>116</v>
      </c>
    </row>
    <row r="36" spans="7:7">
      <c r="G36" s="4" t="s">
        <v>117</v>
      </c>
    </row>
    <row r="37" spans="7:7">
      <c r="G37" s="4" t="s">
        <v>118</v>
      </c>
    </row>
    <row r="38" spans="7:7">
      <c r="G38" s="4" t="s">
        <v>119</v>
      </c>
    </row>
    <row r="39" spans="7:7">
      <c r="G39" s="4" t="s">
        <v>120</v>
      </c>
    </row>
    <row r="40" spans="7:7">
      <c r="G40" s="4" t="s">
        <v>121</v>
      </c>
    </row>
    <row r="41" spans="7:7">
      <c r="G41" s="4" t="s">
        <v>122</v>
      </c>
    </row>
    <row r="42" spans="7:7">
      <c r="G42" s="4" t="s">
        <v>123</v>
      </c>
    </row>
    <row r="43" spans="7:7">
      <c r="G43" s="55" t="s">
        <v>124</v>
      </c>
    </row>
    <row r="44" spans="7:7">
      <c r="G44" s="55" t="s">
        <v>125</v>
      </c>
    </row>
    <row r="45" spans="7:7">
      <c r="G45" s="4" t="s">
        <v>126</v>
      </c>
    </row>
    <row r="46" spans="7:7">
      <c r="G46" s="4" t="s">
        <v>127</v>
      </c>
    </row>
    <row r="47" spans="7:7">
      <c r="G47" s="4" t="s">
        <v>128</v>
      </c>
    </row>
    <row r="48" spans="7:7">
      <c r="G48" s="4" t="s">
        <v>129</v>
      </c>
    </row>
    <row r="49" spans="7:7">
      <c r="G49" s="4" t="s">
        <v>130</v>
      </c>
    </row>
    <row r="50" spans="7:7">
      <c r="G50" s="4" t="s">
        <v>131</v>
      </c>
    </row>
    <row r="51" spans="7:7">
      <c r="G51" s="4" t="s">
        <v>132</v>
      </c>
    </row>
    <row r="52" spans="7:7">
      <c r="G52" s="4" t="s">
        <v>133</v>
      </c>
    </row>
    <row r="53" spans="7:7">
      <c r="G53" s="4" t="s">
        <v>134</v>
      </c>
    </row>
    <row r="54" spans="7:7">
      <c r="G54" s="4" t="s">
        <v>135</v>
      </c>
    </row>
    <row r="55" spans="7:7">
      <c r="G55" s="4" t="s">
        <v>136</v>
      </c>
    </row>
    <row r="56" spans="7:7">
      <c r="G56" s="4" t="s">
        <v>137</v>
      </c>
    </row>
    <row r="57" spans="7:7">
      <c r="G57" s="4" t="s">
        <v>138</v>
      </c>
    </row>
    <row r="58" spans="7:7">
      <c r="G58" s="4" t="s">
        <v>139</v>
      </c>
    </row>
    <row r="59" spans="7:7">
      <c r="G59" s="4" t="s">
        <v>278</v>
      </c>
    </row>
    <row r="60" spans="7:7">
      <c r="G60" s="4" t="s">
        <v>279</v>
      </c>
    </row>
    <row r="61" spans="7:7">
      <c r="G61" s="4" t="s">
        <v>280</v>
      </c>
    </row>
    <row r="62" spans="7:7">
      <c r="G62" s="4" t="s">
        <v>281</v>
      </c>
    </row>
    <row r="63" spans="7:7">
      <c r="G63" s="4" t="s">
        <v>140</v>
      </c>
    </row>
    <row r="64" spans="7:7">
      <c r="G64" s="4" t="s">
        <v>141</v>
      </c>
    </row>
    <row r="65" spans="7:7">
      <c r="G65" s="4" t="s">
        <v>142</v>
      </c>
    </row>
    <row r="66" spans="7:7">
      <c r="G66" s="4" t="s">
        <v>143</v>
      </c>
    </row>
    <row r="67" spans="7:7">
      <c r="G67" s="4" t="s">
        <v>144</v>
      </c>
    </row>
    <row r="68" spans="7:7">
      <c r="G68" s="4" t="s">
        <v>145</v>
      </c>
    </row>
    <row r="69" spans="7:7">
      <c r="G69" s="4" t="s">
        <v>146</v>
      </c>
    </row>
    <row r="70" spans="7:7">
      <c r="G70" s="4" t="s">
        <v>147</v>
      </c>
    </row>
    <row r="71" spans="7:7">
      <c r="G71" s="4" t="s">
        <v>148</v>
      </c>
    </row>
    <row r="72" spans="7:7">
      <c r="G72" s="4" t="s">
        <v>149</v>
      </c>
    </row>
    <row r="73" spans="7:7">
      <c r="G73" s="4" t="s">
        <v>150</v>
      </c>
    </row>
    <row r="74" spans="7:7">
      <c r="G74" s="4" t="s">
        <v>151</v>
      </c>
    </row>
    <row r="75" spans="7:7">
      <c r="G75" s="4" t="s">
        <v>152</v>
      </c>
    </row>
    <row r="76" spans="7:7">
      <c r="G76" s="4" t="s">
        <v>282</v>
      </c>
    </row>
    <row r="77" spans="7:7">
      <c r="G77" s="4" t="s">
        <v>153</v>
      </c>
    </row>
    <row r="78" spans="7:7">
      <c r="G78" s="4" t="s">
        <v>154</v>
      </c>
    </row>
    <row r="79" spans="7:7">
      <c r="G79" s="4" t="s">
        <v>155</v>
      </c>
    </row>
    <row r="80" spans="7:7">
      <c r="G80" s="4" t="s">
        <v>156</v>
      </c>
    </row>
    <row r="81" spans="7:7">
      <c r="G81" s="4" t="s">
        <v>157</v>
      </c>
    </row>
    <row r="82" spans="7:7">
      <c r="G82" s="4" t="s">
        <v>158</v>
      </c>
    </row>
    <row r="83" spans="7:7">
      <c r="G83" s="4" t="s">
        <v>159</v>
      </c>
    </row>
    <row r="84" spans="7:7">
      <c r="G84" s="4" t="s">
        <v>160</v>
      </c>
    </row>
    <row r="85" spans="7:7">
      <c r="G85" s="4" t="s">
        <v>161</v>
      </c>
    </row>
    <row r="86" spans="7:7">
      <c r="G86" s="4" t="s">
        <v>162</v>
      </c>
    </row>
    <row r="87" spans="7:7">
      <c r="G87" s="4" t="s">
        <v>163</v>
      </c>
    </row>
    <row r="88" spans="7:7">
      <c r="G88" s="4" t="s">
        <v>164</v>
      </c>
    </row>
    <row r="89" spans="7:7">
      <c r="G89" s="4" t="s">
        <v>165</v>
      </c>
    </row>
    <row r="90" spans="7:7">
      <c r="G90" s="4" t="s">
        <v>166</v>
      </c>
    </row>
    <row r="91" spans="7:7">
      <c r="G91" s="4" t="s">
        <v>167</v>
      </c>
    </row>
    <row r="92" spans="7:7">
      <c r="G92" s="4" t="s">
        <v>168</v>
      </c>
    </row>
    <row r="93" spans="7:7">
      <c r="G93" s="4" t="s">
        <v>169</v>
      </c>
    </row>
    <row r="94" spans="7:7">
      <c r="G94" s="4" t="s">
        <v>170</v>
      </c>
    </row>
    <row r="95" spans="7:7">
      <c r="G95" s="4" t="s">
        <v>171</v>
      </c>
    </row>
    <row r="96" spans="7:7">
      <c r="G96" s="4" t="s">
        <v>172</v>
      </c>
    </row>
    <row r="97" spans="7:7">
      <c r="G97" s="4" t="s">
        <v>173</v>
      </c>
    </row>
    <row r="98" spans="7:7">
      <c r="G98" s="4" t="s">
        <v>174</v>
      </c>
    </row>
    <row r="99" spans="7:7">
      <c r="G99" s="4" t="s">
        <v>175</v>
      </c>
    </row>
    <row r="100" spans="7:7">
      <c r="G100" s="4" t="s">
        <v>176</v>
      </c>
    </row>
    <row r="101" spans="7:7">
      <c r="G101" s="4" t="s">
        <v>177</v>
      </c>
    </row>
    <row r="102" spans="7:7">
      <c r="G102" s="4" t="s">
        <v>178</v>
      </c>
    </row>
    <row r="103" spans="7:7">
      <c r="G103" s="4" t="s">
        <v>179</v>
      </c>
    </row>
    <row r="104" spans="7:7">
      <c r="G104" s="4" t="s">
        <v>180</v>
      </c>
    </row>
    <row r="105" spans="7:7">
      <c r="G105" s="4" t="s">
        <v>181</v>
      </c>
    </row>
    <row r="106" spans="7:7">
      <c r="G106" s="4" t="s">
        <v>182</v>
      </c>
    </row>
    <row r="107" spans="7:7">
      <c r="G107" s="4" t="s">
        <v>183</v>
      </c>
    </row>
    <row r="108" spans="7:7">
      <c r="G108" s="4" t="s">
        <v>184</v>
      </c>
    </row>
    <row r="109" spans="7:7">
      <c r="G109" s="4" t="s">
        <v>185</v>
      </c>
    </row>
    <row r="110" spans="7:7">
      <c r="G110" s="4" t="s">
        <v>186</v>
      </c>
    </row>
    <row r="111" spans="7:7">
      <c r="G111" s="4" t="s">
        <v>187</v>
      </c>
    </row>
    <row r="112" spans="7:7">
      <c r="G112" s="4" t="s">
        <v>188</v>
      </c>
    </row>
    <row r="113" spans="7:7">
      <c r="G113" s="4" t="s">
        <v>189</v>
      </c>
    </row>
    <row r="114" spans="7:7">
      <c r="G114" s="4" t="s">
        <v>190</v>
      </c>
    </row>
    <row r="115" spans="7:7">
      <c r="G115" s="4" t="s">
        <v>191</v>
      </c>
    </row>
    <row r="116" spans="7:7">
      <c r="G116" s="4" t="s">
        <v>192</v>
      </c>
    </row>
    <row r="117" spans="7:7">
      <c r="G117" s="4" t="s">
        <v>193</v>
      </c>
    </row>
    <row r="118" spans="7:7">
      <c r="G118" s="4" t="s">
        <v>194</v>
      </c>
    </row>
    <row r="119" spans="7:7">
      <c r="G119" s="4" t="s">
        <v>195</v>
      </c>
    </row>
    <row r="120" spans="7:7">
      <c r="G120" s="4" t="s">
        <v>196</v>
      </c>
    </row>
  </sheetData>
  <sheetProtection selectLockedCells="1"/>
  <mergeCells count="3">
    <mergeCell ref="A16:F16"/>
    <mergeCell ref="A19:F19"/>
    <mergeCell ref="A22:F22"/>
  </mergeCells>
  <phoneticPr fontId="0"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c75db6-3079-4e47-acbb-51e126b5158c" xsi:nil="true"/>
    <lcf76f155ced4ddcb4097134ff3c332f xmlns="d80af8e3-67bb-4605-86d6-cb84f22f8d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1ED6D18A0BB641B6A74B4A735210FB" ma:contentTypeVersion="18" ma:contentTypeDescription="Create a new document." ma:contentTypeScope="" ma:versionID="226effc4817440d94e8cd8f093a4d1bd">
  <xsd:schema xmlns:xsd="http://www.w3.org/2001/XMLSchema" xmlns:xs="http://www.w3.org/2001/XMLSchema" xmlns:p="http://schemas.microsoft.com/office/2006/metadata/properties" xmlns:ns2="d80af8e3-67bb-4605-86d6-cb84f22f8d57" xmlns:ns3="22c75db6-3079-4e47-acbb-51e126b5158c" targetNamespace="http://schemas.microsoft.com/office/2006/metadata/properties" ma:root="true" ma:fieldsID="5b3afc892a7fed3b8530bf23c99abc50" ns2:_="" ns3:_="">
    <xsd:import namespace="d80af8e3-67bb-4605-86d6-cb84f22f8d57"/>
    <xsd:import namespace="22c75db6-3079-4e47-acbb-51e126b515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af8e3-67bb-4605-86d6-cb84f22f8d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46e55da-05f0-4b19-98b0-5e69e0fd15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c75db6-3079-4e47-acbb-51e126b5158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2c42ded-eb17-4b25-a9f4-f9d434929c64}" ma:internalName="TaxCatchAll" ma:showField="CatchAllData" ma:web="22c75db6-3079-4e47-acbb-51e126b515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631FC2-8D99-4EB9-9B43-8C247BDFD3C7}">
  <ds:schemaRefs>
    <ds:schemaRef ds:uri="http://schemas.microsoft.com/office/2006/metadata/properties"/>
    <ds:schemaRef ds:uri="http://schemas.microsoft.com/office/infopath/2007/PartnerControls"/>
    <ds:schemaRef ds:uri="22c75db6-3079-4e47-acbb-51e126b5158c"/>
    <ds:schemaRef ds:uri="d80af8e3-67bb-4605-86d6-cb84f22f8d57"/>
  </ds:schemaRefs>
</ds:datastoreItem>
</file>

<file path=customXml/itemProps2.xml><?xml version="1.0" encoding="utf-8"?>
<ds:datastoreItem xmlns:ds="http://schemas.openxmlformats.org/officeDocument/2006/customXml" ds:itemID="{1AAA40DF-4DB5-4655-B001-01C308DFE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af8e3-67bb-4605-86d6-cb84f22f8d57"/>
    <ds:schemaRef ds:uri="22c75db6-3079-4e47-acbb-51e126b51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8A7ED-2E79-4C5C-B75B-C8626F812D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44</vt:i4>
      </vt:variant>
    </vt:vector>
  </HeadingPairs>
  <TitlesOfParts>
    <vt:vector size="46" baseType="lpstr">
      <vt:lpstr>Veranstaltungsanmeldung</vt:lpstr>
      <vt:lpstr>Ausgabe Onlineveröffentlichung</vt:lpstr>
      <vt:lpstr>Abo_JA</vt:lpstr>
      <vt:lpstr>Abo_Nein</vt:lpstr>
      <vt:lpstr>AK_Preis_fehlt</vt:lpstr>
      <vt:lpstr>AK_Preise</vt:lpstr>
      <vt:lpstr>AK_TST</vt:lpstr>
      <vt:lpstr>AK_TST_Text</vt:lpstr>
      <vt:lpstr>AK_VA</vt:lpstr>
      <vt:lpstr>AK_VA_Text</vt:lpstr>
      <vt:lpstr>AK_Wer</vt:lpstr>
      <vt:lpstr>Veranstaltungsanmeldung!Druckbereich</vt:lpstr>
      <vt:lpstr>Freikarten_Anzahl</vt:lpstr>
      <vt:lpstr>Freikarten_Anzahl_eingeben</vt:lpstr>
      <vt:lpstr>Freikarten_Bestätigung</vt:lpstr>
      <vt:lpstr>Freikarten_Blankotext</vt:lpstr>
      <vt:lpstr>Freikarten_Ja</vt:lpstr>
      <vt:lpstr>Freikarten_Nein</vt:lpstr>
      <vt:lpstr>Freikarten_Nein_Text</vt:lpstr>
      <vt:lpstr>Fünf_EUR_AboRabatt</vt:lpstr>
      <vt:lpstr>GDB_Index</vt:lpstr>
      <vt:lpstr>GDB_Onlinetext</vt:lpstr>
      <vt:lpstr>GDB_POS_Hinweis</vt:lpstr>
      <vt:lpstr>GDB_POS_Text</vt:lpstr>
      <vt:lpstr>printathome_Auswahl_Text</vt:lpstr>
      <vt:lpstr>printathome_Ja</vt:lpstr>
      <vt:lpstr>printathome_Ja_Text</vt:lpstr>
      <vt:lpstr>printathome_Nein</vt:lpstr>
      <vt:lpstr>printathome_Nein_Text</vt:lpstr>
      <vt:lpstr>Rolli_Bereich</vt:lpstr>
      <vt:lpstr>Rolli_Bereich_Text</vt:lpstr>
      <vt:lpstr>Rolli_Index</vt:lpstr>
      <vt:lpstr>Rolli_nur_TST</vt:lpstr>
      <vt:lpstr>Rolli_nur_TST_Text</vt:lpstr>
      <vt:lpstr>Rolli_Online_nur_TST_Text</vt:lpstr>
      <vt:lpstr>Rolli_Online_ungeeignet</vt:lpstr>
      <vt:lpstr>Rolli_Onlinetext</vt:lpstr>
      <vt:lpstr>Rolli_POS_Hinweis</vt:lpstr>
      <vt:lpstr>Rolli_POS_nur_TST_Text</vt:lpstr>
      <vt:lpstr>Rolli_POS_Text</vt:lpstr>
      <vt:lpstr>Rolli_POS_ungeeignet</vt:lpstr>
      <vt:lpstr>Rolli_Telefon</vt:lpstr>
      <vt:lpstr>Rolli_Telefon_Text</vt:lpstr>
      <vt:lpstr>Veranstalter_Hinweis_Abo_Fünf_EUR</vt:lpstr>
      <vt:lpstr>Veranstalter_Hinweis_Abo_Zehn_Prozent</vt:lpstr>
      <vt:lpstr>Zehn_Prozent_AboRabatt</vt:lpstr>
    </vt:vector>
  </TitlesOfParts>
  <Company>ZGT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Herrmann</dc:creator>
  <cp:lastModifiedBy>Wittmann, Stefan</cp:lastModifiedBy>
  <cp:lastPrinted>2024-04-26T11:54:17Z</cp:lastPrinted>
  <dcterms:created xsi:type="dcterms:W3CDTF">2009-12-02T12:07:28Z</dcterms:created>
  <dcterms:modified xsi:type="dcterms:W3CDTF">2025-05-08T13:59:30Z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0x010100151ED6D18A0BB641B6A74B4A735210FB</vt:lpwstr>
  </property>
</Properties>
</file>